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12" windowWidth="19332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<sst xmlns="http://schemas.openxmlformats.org/spreadsheetml/2006/main" count="185" uniqueCount="156">
  <si>
    <r>
      <rPr>
        <b/>
        <sz val="12"/>
        <color indexed="9"/>
        <rFont val="Calibri"/>
        <family val="2"/>
      </rPr>
      <t xml:space="preserve">Numerologische Berechnung  </t>
    </r>
    <r>
      <rPr>
        <sz val="11"/>
        <color indexed="9"/>
        <rFont val="Calibri"/>
        <family val="2"/>
      </rPr>
      <t>(ch,ph, sch,sh,th,ts und tz in eine Zelle!!!)</t>
    </r>
  </si>
  <si>
    <t>Buchstabenwerte</t>
  </si>
  <si>
    <t>Deutung</t>
  </si>
  <si>
    <t>Nachname:</t>
  </si>
  <si>
    <t>r</t>
  </si>
  <si>
    <t>i</t>
  </si>
  <si>
    <t>s</t>
  </si>
  <si>
    <t>t</t>
  </si>
  <si>
    <t>o</t>
  </si>
  <si>
    <t>ph</t>
  </si>
  <si>
    <t>a</t>
  </si>
  <si>
    <t>Tarotkarte</t>
  </si>
  <si>
    <t>Kartenzahl</t>
  </si>
  <si>
    <t>Bedeutung</t>
  </si>
  <si>
    <t>Vorname:</t>
  </si>
  <si>
    <t>m</t>
  </si>
  <si>
    <t>d</t>
  </si>
  <si>
    <t>ä</t>
  </si>
  <si>
    <t xml:space="preserve">Der Magier        </t>
  </si>
  <si>
    <t>Wille, Energie, Initiative, (Eigen-) Verantwortung</t>
  </si>
  <si>
    <t>Geburtsdatum:</t>
  </si>
  <si>
    <t>Quersumme Tag:</t>
  </si>
  <si>
    <t>b</t>
  </si>
  <si>
    <t xml:space="preserve">Die Priesterin    </t>
  </si>
  <si>
    <t>Wissen, Studien, Intellekt, Bewußtseinsentwicklung</t>
  </si>
  <si>
    <t>Quersumme Monat:</t>
  </si>
  <si>
    <t>g</t>
  </si>
  <si>
    <t xml:space="preserve">Die Herrscherin </t>
  </si>
  <si>
    <t>Gemeinschaft, Kommunikation, Vermittlung/Intervention</t>
  </si>
  <si>
    <t>Quersumme Jahr:</t>
  </si>
  <si>
    <t xml:space="preserve">Der Herrscher   </t>
  </si>
  <si>
    <t>Tat(kraft), Arbeit, (voreiliges) Handeln, Geltungsdrang</t>
  </si>
  <si>
    <t>Quersumme total:</t>
  </si>
  <si>
    <t>e</t>
  </si>
  <si>
    <t xml:space="preserve">Der Papst         </t>
  </si>
  <si>
    <t>Religio(n), Geradlinigkeit, Hilfe, Heilung, Regierung</t>
  </si>
  <si>
    <t>u</t>
  </si>
  <si>
    <t xml:space="preserve">Die Liebenden  </t>
  </si>
  <si>
    <t>Prüfung, Kritik, Forschung, Versuch(ung), Sex</t>
  </si>
  <si>
    <t>1. Hauptchakterzahl</t>
  </si>
  <si>
    <t>ü</t>
  </si>
  <si>
    <t xml:space="preserve">Der Wagen       </t>
  </si>
  <si>
    <t>Strategie, (Selbst-) Überwindung, Gewinn, Sieg</t>
  </si>
  <si>
    <t>Quersumme des Geburtstags:</t>
  </si>
  <si>
    <t>v</t>
  </si>
  <si>
    <t xml:space="preserve">Gerechtigkeit    </t>
  </si>
  <si>
    <t>Recht, Gerechtigkeit, (kosmische) Ordnung; Gesundheit</t>
  </si>
  <si>
    <t>Bei über 22 Quersumme:</t>
  </si>
  <si>
    <t>w</t>
  </si>
  <si>
    <t xml:space="preserve">Eremit               </t>
  </si>
  <si>
    <t>Philosophie, Weisheit, Takt(ik); Vorsehung, Fügung</t>
  </si>
  <si>
    <t>Tarotkarte:</t>
  </si>
  <si>
    <t>z</t>
  </si>
  <si>
    <t xml:space="preserve">Glücksrad         </t>
  </si>
  <si>
    <t>Veränderung, Auf/Umbruch, Wechsel (des Glücks)</t>
  </si>
  <si>
    <t>Kurze Deutung:</t>
  </si>
  <si>
    <t>h</t>
  </si>
  <si>
    <t xml:space="preserve">Kraft                  </t>
  </si>
  <si>
    <t>Spiritualität, spirituale Macht, Intuition, Sensitivität</t>
  </si>
  <si>
    <t>ch</t>
  </si>
  <si>
    <t xml:space="preserve">Der Gehängte   </t>
  </si>
  <si>
    <t>Bescheidenheit, Opfer, Verzicht, Sühne,  Aufgabe</t>
  </si>
  <si>
    <t>2. Die Karmazahl</t>
  </si>
  <si>
    <t xml:space="preserve">Der Tod             </t>
  </si>
  <si>
    <t>Transformation, Abschied, Neubeginn, Höheres Wissen</t>
  </si>
  <si>
    <t>Vornamenzahl:</t>
  </si>
  <si>
    <t>Quersumme aus Vor- u. Nachname:</t>
  </si>
  <si>
    <t xml:space="preserve">Mäßigkeit          </t>
  </si>
  <si>
    <t>Selbstzucht, Vorbild, Pioniergeist, Kampf mit dem Ego</t>
  </si>
  <si>
    <t>Nachnamenzahl:</t>
  </si>
  <si>
    <t>Addition V. u. N. minus Quersumme:</t>
  </si>
  <si>
    <t>j</t>
  </si>
  <si>
    <t xml:space="preserve">Der Teufel         </t>
  </si>
  <si>
    <t>Wirkung(skraft), Kompetenz, Magie, Charme</t>
  </si>
  <si>
    <t>Addition Vor- und Nachname:</t>
  </si>
  <si>
    <t>Geteilt durch 9 plus Individualzahl 1:</t>
  </si>
  <si>
    <t>y</t>
  </si>
  <si>
    <t xml:space="preserve">Der Turm           </t>
  </si>
  <si>
    <t>Probleme/Katastrophen, Leid, Lernprozess, Einweihung</t>
  </si>
  <si>
    <t>Quersumme, wenn über 22:</t>
  </si>
  <si>
    <t>c</t>
  </si>
  <si>
    <t xml:space="preserve">Der Stern          </t>
  </si>
  <si>
    <t>Wahrheit, Glaube, Hoffnung, Beistand, Gutmütigkeit</t>
  </si>
  <si>
    <t>k</t>
  </si>
  <si>
    <t xml:space="preserve">Der Mond         </t>
  </si>
  <si>
    <t>Falschheit, Unrecht, Verleumdung; Krankheit, Gefahr</t>
  </si>
  <si>
    <t>l</t>
  </si>
  <si>
    <t xml:space="preserve">Die Sone           </t>
  </si>
  <si>
    <t>Zufriedenheit, Glück, Freude, Harmonie, Freunde</t>
  </si>
  <si>
    <t xml:space="preserve">Das Gericht       </t>
  </si>
  <si>
    <t>Erwachen, Wiedergeburt, “geistiger Quantensprung”</t>
  </si>
  <si>
    <t>3. Die Lebenszielzahl:</t>
  </si>
  <si>
    <t>n</t>
  </si>
  <si>
    <t xml:space="preserve">Die Welt            </t>
  </si>
  <si>
    <t>Chancen, Fortschritt, Erfolg, Aufstieg, Ehre, Sieg</t>
  </si>
  <si>
    <t>Vor und Nachname:</t>
  </si>
  <si>
    <t>Addition Vor-, Nachname und Gb:</t>
  </si>
  <si>
    <t>x</t>
  </si>
  <si>
    <t xml:space="preserve">Der Narr              </t>
  </si>
  <si>
    <t>(Selbst)Täuschung, Illusionen, Mißerfolg; Phantasie</t>
  </si>
  <si>
    <t>Ergebnis minus dessen Quersumme:</t>
  </si>
  <si>
    <t>ö</t>
  </si>
  <si>
    <t>Quersumme wenn über 22:</t>
  </si>
  <si>
    <t>f</t>
  </si>
  <si>
    <t>p</t>
  </si>
  <si>
    <t>sh</t>
  </si>
  <si>
    <t>sch</t>
  </si>
  <si>
    <t>4. charakterl. Veranlagung</t>
  </si>
  <si>
    <t>ts</t>
  </si>
  <si>
    <t>Buchstaben Nachnamen:</t>
  </si>
  <si>
    <t>tz</t>
  </si>
  <si>
    <t>q</t>
  </si>
  <si>
    <t>Buchstabe Vorname:</t>
  </si>
  <si>
    <t>th</t>
  </si>
  <si>
    <t>Wenn Zahl mehrmals vorhanden (Mehr als 2, dann sind diese Zahlen für ihren Charackter prägend):</t>
  </si>
  <si>
    <t>Zahl 1</t>
  </si>
  <si>
    <t>Vorkommen einer Zahl 1-9:</t>
  </si>
  <si>
    <t>Zahl 2</t>
  </si>
  <si>
    <t>Zahl 3</t>
  </si>
  <si>
    <t>Zahl 4</t>
  </si>
  <si>
    <t>Zahl 5</t>
  </si>
  <si>
    <t>Zahl 6</t>
  </si>
  <si>
    <t>Zahl 7</t>
  </si>
  <si>
    <t>Zahl 8</t>
  </si>
  <si>
    <t>Zahl 9</t>
  </si>
  <si>
    <t>5. Lebenszyklen</t>
  </si>
  <si>
    <t>Geburtsjahr und Quersumme (1. Zyklus):</t>
  </si>
  <si>
    <t>Quersumme:</t>
  </si>
  <si>
    <t>Ergebnis + eigener Quersumme (2. Zyklus):</t>
  </si>
  <si>
    <t>Ergebnis + eigener Quersumme (3. Zyklus):</t>
  </si>
  <si>
    <t>Ergebnis + eigener Quersumme (4. Zyklus):</t>
  </si>
  <si>
    <t>Ergebnis + eigener Quersumme (5. Zyklus):</t>
  </si>
  <si>
    <t>Ergebnis + eigener Quersumme (6. Zyklus):</t>
  </si>
  <si>
    <t>Ergebnis + eigener Quersumme (7. Zyklus):</t>
  </si>
  <si>
    <t>Ergebnis + eigener Quersumme (8. Zyklus):</t>
  </si>
  <si>
    <t>Ergebnis + eigener Quersumme (9. Zyklus):</t>
  </si>
  <si>
    <t>Ergebnis + eigener Quersumme (10. Zyklus):</t>
  </si>
  <si>
    <t>Berechnungen mit weiteren Eingaben (Vorname,Name und Geburtsdatum müssen oben eingetragen sein!)</t>
  </si>
  <si>
    <t>6. Qualität von Ereignistagen</t>
  </si>
  <si>
    <t>Angaben</t>
  </si>
  <si>
    <t>Erwartete Eingabe: Datum Tag,Monat, Jahr pro Zelle ohne 0</t>
  </si>
  <si>
    <t>Geburtstag:</t>
  </si>
  <si>
    <t>Ereignistag:</t>
  </si>
  <si>
    <t>Addition:</t>
  </si>
  <si>
    <t>minusQuersum:</t>
  </si>
  <si>
    <t>durch 9 +1:</t>
  </si>
  <si>
    <t>Quer bei ü 22:</t>
  </si>
  <si>
    <t>Vorhersage:</t>
  </si>
  <si>
    <t>7. Praktische Entscheidungshilfen:</t>
  </si>
  <si>
    <t>Geben Sie hier ein Stichwort für einen Beruf, einen Wunsch etc. ein. Mahnung: zu oftes Gebrauchen lässt Kraft schwinden!</t>
  </si>
  <si>
    <t>P</t>
  </si>
  <si>
    <t>O</t>
  </si>
  <si>
    <t>Denken Sie daran, dass bei ch,ph, sch,sh,th,ts und tz die Buchstaben in eine Zelle kommen!</t>
  </si>
  <si>
    <t>Wortquersm:</t>
  </si>
  <si>
    <t>MinQuersum:</t>
  </si>
  <si>
    <t>Erstellt 2011 von M. Thiele, Sternenhimmelstuermer.eu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</si>
</sst>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</numFmts>
  <fonts count="22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9" applyNumberFormat="0" applyAlignment="0" applyProtection="0"/>
  </cellStyleXfs>
  <cellXfs count="55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5" borderId="0" xfId="0" applyFont="1" applyFill="1" applyAlignment="1">
      <alignment/>
    </xf>
    <xf numFmtId="0" fontId="0" fillId="20" borderId="10" xfId="0" applyFill="1" applyBorder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0" fillId="16" borderId="0" xfId="0" applyFill="1" applyAlignment="1">
      <alignment/>
    </xf>
    <xf numFmtId="0" fontId="0" fillId="20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7" xfId="0" applyNumberFormat="1" applyFill="1" applyBorder="1" applyAlignment="1">
      <alignment horizontal="center" vertical="center"/>
    </xf>
    <xf numFmtId="0" fontId="0" fillId="26" borderId="0" xfId="0" applyFill="1" applyAlignment="1">
      <alignment horizontal="center"/>
    </xf>
    <xf numFmtId="0" fontId="0" fillId="26" borderId="0" xfId="0" applyFill="1" applyAlignment="1">
      <alignment/>
    </xf>
    <xf numFmtId="0" fontId="3" fillId="26" borderId="0" xfId="0" applyFont="1" applyFill="1" applyAlignment="1">
      <alignment horizontal="left"/>
    </xf>
    <xf numFmtId="0" fontId="0" fillId="17" borderId="0" xfId="0" applyFill="1" applyAlignment="1">
      <alignment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left" vertical="top"/>
    </xf>
    <xf numFmtId="0" fontId="0" fillId="17" borderId="0" xfId="0" applyFill="1" applyAlignment="1">
      <alignment horizontal="left" vertical="top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7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vertical="top"/>
    </xf>
    <xf numFmtId="0" fontId="2" fillId="17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3" fillId="26" borderId="0" xfId="0" applyFont="1" applyFill="1" applyAlignment="1">
      <alignment horizontal="left"/>
    </xf>
    <xf numFmtId="0" fontId="6" fillId="26" borderId="0" xfId="0" applyFont="1" applyFill="1" applyAlignment="1">
      <alignment horizontal="left"/>
    </xf>
    <xf numFmtId="0" fontId="3" fillId="26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top"/>
    </xf>
    <xf numFmtId="0" fontId="5" fillId="20" borderId="18" xfId="0" applyFont="1" applyFill="1" applyBorder="1" applyAlignment="1">
      <alignment horizontal="center"/>
    </xf>
    <xf numFmtId="0" fontId="5" fillId="20" borderId="19" xfId="0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0" fontId="3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left"/>
    </xf>
    <xf numFmtId="164" fontId="3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center"/>
    </xf>
    <xf numFmtId="0" fontId="0" fillId="20" borderId="15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1" fillId="26" borderId="0" xfId="0" applyFont="1" applyFill="1" applyAlignment="1">
      <alignment horizontal="left"/>
    </xf>
    <xf numFmtId="0" fontId="3" fillId="26" borderId="0" xfId="0" applyFont="1" applyFill="1" applyAlignment="1">
      <alignment horizontal="left" vertical="top"/>
    </xf>
    <xf numFmtId="0" fontId="0" fillId="20" borderId="21" xfId="0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4"/>
  <sheetViews>
    <sheetView tabSelected="1" zoomScalePageLayoutView="0" workbookViewId="0" topLeftCell="A1">
      <selection activeCell="T85" sqref="T85"/>
    </sheetView>
  </sheetViews>
  <sheetFormatPr defaultColWidth="11.421875" defaultRowHeight="15"/>
  <cols>
    <col min="1" max="1" width="13.28125" style="0" customWidth="1"/>
    <col min="2" max="2" width="3.8515625" style="0" customWidth="1"/>
    <col min="3" max="3" width="4.140625" style="0" customWidth="1"/>
    <col min="4" max="5" width="3.7109375" style="0" customWidth="1"/>
    <col min="6" max="6" width="4.00390625" style="0" customWidth="1"/>
    <col min="7" max="7" width="3.8515625" style="0" customWidth="1"/>
    <col min="8" max="8" width="4.28125" style="0" customWidth="1"/>
    <col min="9" max="9" width="4.00390625" style="0" customWidth="1"/>
    <col min="10" max="10" width="3.421875" style="0" customWidth="1"/>
    <col min="11" max="11" width="3.140625" style="0" customWidth="1"/>
    <col min="12" max="12" width="3.00390625" style="0" customWidth="1"/>
    <col min="13" max="13" width="3.7109375" style="0" customWidth="1"/>
    <col min="14" max="14" width="2.8515625" style="0" customWidth="1"/>
    <col min="15" max="15" width="3.140625" style="0" customWidth="1"/>
    <col min="16" max="16" width="4.140625" style="0" customWidth="1"/>
    <col min="17" max="17" width="5.8515625" style="0" customWidth="1"/>
    <col min="21" max="39" width="11.57421875" style="0" hidden="1" customWidth="1"/>
    <col min="40" max="40" width="47.7109375" style="0" hidden="1" customWidth="1"/>
    <col min="41" max="43" width="0" style="0" hidden="1" customWidth="1"/>
  </cols>
  <sheetData>
    <row r="1" spans="1:47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"/>
      <c r="S1" s="34" t="s">
        <v>1</v>
      </c>
      <c r="T1" s="34"/>
      <c r="AM1" t="s">
        <v>2</v>
      </c>
      <c r="AR1" s="1"/>
      <c r="AS1" s="1"/>
      <c r="AT1" s="1"/>
      <c r="AU1" s="1"/>
    </row>
    <row r="2" spans="1:47" ht="14.25">
      <c r="A2" s="2" t="s">
        <v>3</v>
      </c>
      <c r="B2" s="3" t="s">
        <v>7</v>
      </c>
      <c r="C2" s="4" t="s">
        <v>33</v>
      </c>
      <c r="D2" s="4" t="s">
        <v>6</v>
      </c>
      <c r="E2" s="4" t="s">
        <v>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>
        <f>SUM(U2:AJ2)</f>
        <v>44</v>
      </c>
      <c r="S2" s="7" t="s">
        <v>10</v>
      </c>
      <c r="T2" s="7">
        <v>1</v>
      </c>
      <c r="U2">
        <f>IF(B2&lt;&gt;"",VLOOKUP(B2,$S$2:$T$39,2,FALSE),"")</f>
        <v>9</v>
      </c>
      <c r="V2">
        <f aca="true" t="shared" si="0" ref="V2:AJ3">IF(C2&lt;&gt;"",VLOOKUP(C2,$S$2:$T$39,2,FALSE),"")</f>
        <v>5</v>
      </c>
      <c r="W2">
        <f t="shared" si="0"/>
        <v>21</v>
      </c>
      <c r="X2">
        <f t="shared" si="0"/>
        <v>9</v>
      </c>
      <c r="Y2">
        <f t="shared" si="0"/>
      </c>
      <c r="Z2">
        <f t="shared" si="0"/>
      </c>
      <c r="AA2">
        <f t="shared" si="0"/>
      </c>
      <c r="AB2">
        <f t="shared" si="0"/>
      </c>
      <c r="AC2">
        <f t="shared" si="0"/>
      </c>
      <c r="AD2">
        <f t="shared" si="0"/>
      </c>
      <c r="AE2">
        <f t="shared" si="0"/>
      </c>
      <c r="AF2">
        <f t="shared" si="0"/>
      </c>
      <c r="AG2">
        <f t="shared" si="0"/>
      </c>
      <c r="AH2">
        <f t="shared" si="0"/>
      </c>
      <c r="AI2">
        <f t="shared" si="0"/>
      </c>
      <c r="AJ2">
        <f t="shared" si="0"/>
      </c>
      <c r="AL2" t="s">
        <v>11</v>
      </c>
      <c r="AM2" t="s">
        <v>12</v>
      </c>
      <c r="AN2" t="s">
        <v>13</v>
      </c>
      <c r="AR2" s="1"/>
      <c r="AS2" s="1"/>
      <c r="AT2" s="1"/>
      <c r="AU2" s="1"/>
    </row>
    <row r="3" spans="1:47" ht="14.25">
      <c r="A3" s="2" t="s">
        <v>14</v>
      </c>
      <c r="B3" s="8" t="s">
        <v>7</v>
      </c>
      <c r="C3" s="9" t="s">
        <v>103</v>
      </c>
      <c r="D3" s="9" t="s">
        <v>6</v>
      </c>
      <c r="E3" s="9" t="s">
        <v>7</v>
      </c>
      <c r="F3" s="10" t="s">
        <v>33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6">
        <f>SUM(U3:AJ3)</f>
        <v>61</v>
      </c>
      <c r="S3" s="7" t="s">
        <v>17</v>
      </c>
      <c r="T3" s="7">
        <v>1</v>
      </c>
      <c r="U3">
        <f>IF(B3&lt;&gt;"",VLOOKUP(B3,$S$2:$T$39,2,FALSE),"")</f>
        <v>9</v>
      </c>
      <c r="V3">
        <f t="shared" si="0"/>
        <v>17</v>
      </c>
      <c r="W3">
        <f t="shared" si="0"/>
        <v>21</v>
      </c>
      <c r="X3">
        <f t="shared" si="0"/>
        <v>9</v>
      </c>
      <c r="Y3">
        <f t="shared" si="0"/>
        <v>5</v>
      </c>
      <c r="Z3">
        <f t="shared" si="0"/>
      </c>
      <c r="AA3">
        <f t="shared" si="0"/>
      </c>
      <c r="AB3">
        <f t="shared" si="0"/>
      </c>
      <c r="AC3">
        <f t="shared" si="0"/>
      </c>
      <c r="AD3">
        <f t="shared" si="0"/>
      </c>
      <c r="AE3">
        <f t="shared" si="0"/>
      </c>
      <c r="AF3">
        <f t="shared" si="0"/>
      </c>
      <c r="AG3">
        <f t="shared" si="0"/>
      </c>
      <c r="AH3">
        <f t="shared" si="0"/>
      </c>
      <c r="AI3">
        <f t="shared" si="0"/>
      </c>
      <c r="AJ3">
        <f t="shared" si="0"/>
      </c>
      <c r="AK3">
        <v>1</v>
      </c>
      <c r="AL3" t="s">
        <v>18</v>
      </c>
      <c r="AM3">
        <v>1</v>
      </c>
      <c r="AN3" t="s">
        <v>19</v>
      </c>
      <c r="AR3" s="1"/>
      <c r="AS3" s="1"/>
      <c r="AT3" s="1"/>
      <c r="AU3" s="1"/>
    </row>
    <row r="4" spans="1:47" ht="14.25">
      <c r="A4" s="2" t="s">
        <v>20</v>
      </c>
      <c r="B4" s="12">
        <v>3</v>
      </c>
      <c r="C4" s="10">
        <v>8</v>
      </c>
      <c r="D4" s="50">
        <v>1950</v>
      </c>
      <c r="E4" s="51"/>
      <c r="F4" s="13"/>
      <c r="G4" s="13"/>
      <c r="H4" s="13"/>
      <c r="I4" s="13"/>
      <c r="J4" s="14"/>
      <c r="K4" s="14"/>
      <c r="L4" s="30" t="s">
        <v>21</v>
      </c>
      <c r="M4" s="30"/>
      <c r="N4" s="30"/>
      <c r="O4" s="30"/>
      <c r="P4" s="30"/>
      <c r="Q4" s="30"/>
      <c r="R4" s="6">
        <f>LEFT(B4,1)+IF(LEN(B4)&gt;1,MID(B4,2,1),0)+IF(LEN(B4)&gt;2,MID(B4,3,1),0)+IF(LEN(B4)&gt;3,MID(B4,4,1),0)</f>
        <v>3</v>
      </c>
      <c r="S4" s="7" t="s">
        <v>22</v>
      </c>
      <c r="T4" s="7">
        <v>2</v>
      </c>
      <c r="AK4">
        <v>2</v>
      </c>
      <c r="AL4" t="s">
        <v>23</v>
      </c>
      <c r="AM4">
        <v>2</v>
      </c>
      <c r="AN4" t="s">
        <v>24</v>
      </c>
      <c r="AR4" s="1"/>
      <c r="AS4" s="1"/>
      <c r="AT4" s="1"/>
      <c r="AU4" s="1"/>
    </row>
    <row r="5" spans="1:47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30" t="s">
        <v>25</v>
      </c>
      <c r="M5" s="30"/>
      <c r="N5" s="30"/>
      <c r="O5" s="30"/>
      <c r="P5" s="30"/>
      <c r="Q5" s="30"/>
      <c r="R5" s="6">
        <f>LEFT(C4,1)+IF(LEN(C4)&gt;1,MID(C4,2,1),0)+IF(LEN(C4)&gt;2,MID(C4,3,1),0)+IF(LEN(C4)&gt;3,MID(C4,4,1),0)</f>
        <v>8</v>
      </c>
      <c r="S5" s="7" t="s">
        <v>26</v>
      </c>
      <c r="T5" s="7">
        <v>3</v>
      </c>
      <c r="AK5">
        <v>3</v>
      </c>
      <c r="AL5" t="s">
        <v>27</v>
      </c>
      <c r="AM5">
        <v>3</v>
      </c>
      <c r="AN5" t="s">
        <v>28</v>
      </c>
      <c r="AR5" s="1"/>
      <c r="AS5" s="1"/>
      <c r="AT5" s="1"/>
      <c r="AU5" s="1"/>
    </row>
    <row r="6" spans="1:47" ht="14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30" t="s">
        <v>29</v>
      </c>
      <c r="M6" s="30"/>
      <c r="N6" s="30"/>
      <c r="O6" s="30"/>
      <c r="P6" s="30"/>
      <c r="Q6" s="30"/>
      <c r="R6" s="6">
        <f>LEFT(D4,1)+IF(LEN(D4)&gt;1,MID(D4,2,1),0)+IF(LEN(D4)&gt;2,MID(D4,3,1),0)+IF(LEN(D4)&gt;3,MID(D4,4,1),0)</f>
        <v>15</v>
      </c>
      <c r="S6" s="7" t="s">
        <v>16</v>
      </c>
      <c r="T6" s="7">
        <v>4</v>
      </c>
      <c r="AK6">
        <v>4</v>
      </c>
      <c r="AL6" t="s">
        <v>30</v>
      </c>
      <c r="AM6">
        <v>4</v>
      </c>
      <c r="AN6" t="s">
        <v>31</v>
      </c>
      <c r="AR6" s="1"/>
      <c r="AS6" s="1"/>
      <c r="AT6" s="1"/>
      <c r="AU6" s="1"/>
    </row>
    <row r="7" spans="1:47" ht="14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30" t="s">
        <v>32</v>
      </c>
      <c r="M7" s="30"/>
      <c r="N7" s="30"/>
      <c r="O7" s="30"/>
      <c r="P7" s="30"/>
      <c r="Q7" s="30"/>
      <c r="R7" s="6">
        <f>SUM(R4:R6)</f>
        <v>26</v>
      </c>
      <c r="S7" s="7" t="s">
        <v>33</v>
      </c>
      <c r="T7" s="7">
        <v>5</v>
      </c>
      <c r="AK7">
        <v>5</v>
      </c>
      <c r="AL7" t="s">
        <v>34</v>
      </c>
      <c r="AM7">
        <v>5</v>
      </c>
      <c r="AN7" t="s">
        <v>35</v>
      </c>
      <c r="AR7" s="1"/>
      <c r="AS7" s="1"/>
      <c r="AT7" s="1"/>
      <c r="AU7" s="1"/>
    </row>
    <row r="8" spans="1:47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6"/>
      <c r="S8" s="7"/>
      <c r="T8" s="7"/>
      <c r="AR8" s="1"/>
      <c r="AS8" s="1"/>
      <c r="AT8" s="1"/>
      <c r="AU8" s="1"/>
    </row>
    <row r="9" spans="1:47" ht="14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7" t="s">
        <v>36</v>
      </c>
      <c r="T9" s="7">
        <v>6</v>
      </c>
      <c r="AK9">
        <v>6</v>
      </c>
      <c r="AL9" t="s">
        <v>37</v>
      </c>
      <c r="AM9">
        <v>6</v>
      </c>
      <c r="AN9" t="s">
        <v>38</v>
      </c>
      <c r="AR9" s="1"/>
      <c r="AS9" s="1"/>
      <c r="AT9" s="1"/>
      <c r="AU9" s="1"/>
    </row>
    <row r="10" spans="1:47" ht="18">
      <c r="A10" s="31" t="s">
        <v>39</v>
      </c>
      <c r="B10" s="31"/>
      <c r="C10" s="31"/>
      <c r="D10" s="31"/>
      <c r="E10" s="31"/>
      <c r="F10" s="3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" t="s">
        <v>40</v>
      </c>
      <c r="T10" s="7">
        <v>6</v>
      </c>
      <c r="AK10">
        <v>7</v>
      </c>
      <c r="AL10" t="s">
        <v>41</v>
      </c>
      <c r="AM10">
        <v>7</v>
      </c>
      <c r="AN10" t="s">
        <v>42</v>
      </c>
      <c r="AR10" s="1"/>
      <c r="AS10" s="1"/>
      <c r="AT10" s="1"/>
      <c r="AU10" s="1"/>
    </row>
    <row r="11" spans="1:47" ht="14.25">
      <c r="A11" s="30" t="s">
        <v>43</v>
      </c>
      <c r="B11" s="30"/>
      <c r="C11" s="30"/>
      <c r="D11" s="30"/>
      <c r="E11" s="30"/>
      <c r="F11" s="30"/>
      <c r="G11" s="32">
        <f>R4+R5+R6</f>
        <v>26</v>
      </c>
      <c r="H11" s="32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7" t="s">
        <v>44</v>
      </c>
      <c r="T11" s="7">
        <v>6</v>
      </c>
      <c r="AK11">
        <v>8</v>
      </c>
      <c r="AL11" t="s">
        <v>45</v>
      </c>
      <c r="AM11">
        <v>8</v>
      </c>
      <c r="AN11" t="s">
        <v>46</v>
      </c>
      <c r="AR11" s="1"/>
      <c r="AS11" s="1"/>
      <c r="AT11" s="1"/>
      <c r="AU11" s="1"/>
    </row>
    <row r="12" spans="1:47" ht="14.25">
      <c r="A12" s="30" t="s">
        <v>47</v>
      </c>
      <c r="B12" s="30"/>
      <c r="C12" s="30"/>
      <c r="D12" s="30"/>
      <c r="E12" s="30"/>
      <c r="F12" s="30"/>
      <c r="G12" s="32">
        <f>IF(G11&gt;22,LEFT(G11,1)+IF(LEN(G11)&gt;1,MID(G11,2,1),0)+IF(LEN(G11)&gt;2,MID(G11,3,1),0)+IF(LEN(G11)&gt;3,MID(G11,4,1),0),G11)</f>
        <v>8</v>
      </c>
      <c r="H12" s="3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7" t="s">
        <v>48</v>
      </c>
      <c r="T12" s="7">
        <v>6</v>
      </c>
      <c r="AK12">
        <v>9</v>
      </c>
      <c r="AL12" t="s">
        <v>49</v>
      </c>
      <c r="AM12">
        <v>9</v>
      </c>
      <c r="AN12" t="s">
        <v>50</v>
      </c>
      <c r="AR12" s="1"/>
      <c r="AS12" s="1"/>
      <c r="AT12" s="1"/>
      <c r="AU12" s="1"/>
    </row>
    <row r="13" spans="1:47" ht="14.25">
      <c r="A13" s="17" t="s">
        <v>51</v>
      </c>
      <c r="B13" s="17"/>
      <c r="C13" s="17"/>
      <c r="D13" s="17"/>
      <c r="E13" s="17"/>
      <c r="F13" s="17"/>
      <c r="G13" s="52" t="str">
        <f>IF(G12&lt;&gt;"",VLOOKUP(G12,$AK$3:$AL$26,2,FALSE),"")</f>
        <v>Gerechtigkeit    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17"/>
      <c r="S13" s="7" t="s">
        <v>52</v>
      </c>
      <c r="T13" s="7">
        <v>7</v>
      </c>
      <c r="AK13">
        <v>10</v>
      </c>
      <c r="AL13" t="s">
        <v>53</v>
      </c>
      <c r="AM13">
        <v>10</v>
      </c>
      <c r="AN13" t="s">
        <v>54</v>
      </c>
      <c r="AR13" s="1"/>
      <c r="AS13" s="1"/>
      <c r="AT13" s="1"/>
      <c r="AU13" s="1"/>
    </row>
    <row r="14" spans="1:47" ht="15.75" customHeight="1">
      <c r="A14" s="15" t="s">
        <v>55</v>
      </c>
      <c r="B14" s="53" t="str">
        <f>IF(G12&lt;&gt;"",VLOOKUP(G12,$AM$3:$AN$26,2,FALSE),"")</f>
        <v>Recht, Gerechtigkeit, (kosmische) Ordnung; Gesundheit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17"/>
      <c r="S14" s="7" t="s">
        <v>56</v>
      </c>
      <c r="T14" s="7">
        <v>8</v>
      </c>
      <c r="AK14">
        <v>11</v>
      </c>
      <c r="AL14" t="s">
        <v>57</v>
      </c>
      <c r="AM14">
        <v>11</v>
      </c>
      <c r="AN14" t="s">
        <v>58</v>
      </c>
      <c r="AR14" s="1"/>
      <c r="AS14" s="1"/>
      <c r="AT14" s="1"/>
      <c r="AU14" s="1"/>
    </row>
    <row r="15" spans="1:47" ht="15.75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7"/>
      <c r="S15" s="7"/>
      <c r="T15" s="7"/>
      <c r="AR15" s="1"/>
      <c r="AS15" s="1"/>
      <c r="AT15" s="1"/>
      <c r="AU15" s="1"/>
    </row>
    <row r="16" spans="1:47" ht="14.25">
      <c r="A16" s="16"/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7" t="s">
        <v>59</v>
      </c>
      <c r="T16" s="7">
        <v>8</v>
      </c>
      <c r="AK16">
        <v>12</v>
      </c>
      <c r="AL16" t="s">
        <v>60</v>
      </c>
      <c r="AM16">
        <v>12</v>
      </c>
      <c r="AN16" t="s">
        <v>61</v>
      </c>
      <c r="AR16" s="1"/>
      <c r="AS16" s="1"/>
      <c r="AT16" s="1"/>
      <c r="AU16" s="1"/>
    </row>
    <row r="17" spans="1:47" ht="18">
      <c r="A17" s="45" t="s">
        <v>62</v>
      </c>
      <c r="B17" s="45"/>
      <c r="C17" s="45"/>
      <c r="D17" s="45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7" t="s">
        <v>7</v>
      </c>
      <c r="T17" s="7">
        <v>9</v>
      </c>
      <c r="AK17">
        <v>13</v>
      </c>
      <c r="AL17" t="s">
        <v>63</v>
      </c>
      <c r="AM17">
        <v>13</v>
      </c>
      <c r="AN17" t="s">
        <v>64</v>
      </c>
      <c r="AR17" s="1"/>
      <c r="AS17" s="1"/>
      <c r="AT17" s="1"/>
      <c r="AU17" s="1"/>
    </row>
    <row r="18" spans="1:47" ht="14.25">
      <c r="A18" s="36" t="s">
        <v>65</v>
      </c>
      <c r="B18" s="36"/>
      <c r="C18" s="36"/>
      <c r="D18" s="36"/>
      <c r="E18" s="34">
        <f>R3</f>
        <v>61</v>
      </c>
      <c r="F18" s="34"/>
      <c r="G18" s="20"/>
      <c r="H18" s="36" t="s">
        <v>66</v>
      </c>
      <c r="I18" s="36"/>
      <c r="J18" s="36"/>
      <c r="K18" s="36"/>
      <c r="L18" s="36"/>
      <c r="M18" s="36"/>
      <c r="N18" s="36"/>
      <c r="O18" s="36"/>
      <c r="P18" s="36"/>
      <c r="Q18" s="20">
        <f>LEFT(E20,1)+IF(LEN(E20)&gt;1,MID(E20,2,1),0)+IF(LEN(E20)&gt;2,MID(E20,3,1),0)+IF(LEN(E20)&gt;3,MID(E20,4,1),0)</f>
        <v>6</v>
      </c>
      <c r="R18" s="20"/>
      <c r="S18" s="7" t="s">
        <v>5</v>
      </c>
      <c r="T18" s="7">
        <v>10</v>
      </c>
      <c r="AK18">
        <v>14</v>
      </c>
      <c r="AL18" t="s">
        <v>67</v>
      </c>
      <c r="AM18">
        <v>14</v>
      </c>
      <c r="AN18" t="s">
        <v>68</v>
      </c>
      <c r="AR18" s="1"/>
      <c r="AS18" s="1"/>
      <c r="AT18" s="1"/>
      <c r="AU18" s="1"/>
    </row>
    <row r="19" spans="1:47" ht="14.25">
      <c r="A19" s="36" t="s">
        <v>69</v>
      </c>
      <c r="B19" s="36"/>
      <c r="C19" s="36"/>
      <c r="D19" s="36"/>
      <c r="E19" s="34">
        <f>R2</f>
        <v>44</v>
      </c>
      <c r="F19" s="34"/>
      <c r="G19" s="20"/>
      <c r="H19" s="36" t="s">
        <v>70</v>
      </c>
      <c r="I19" s="36"/>
      <c r="J19" s="36"/>
      <c r="K19" s="36"/>
      <c r="L19" s="36"/>
      <c r="M19" s="36"/>
      <c r="N19" s="36"/>
      <c r="O19" s="36"/>
      <c r="P19" s="36"/>
      <c r="Q19" s="20">
        <f>E20-Q18</f>
        <v>99</v>
      </c>
      <c r="R19" s="20"/>
      <c r="S19" s="7" t="s">
        <v>71</v>
      </c>
      <c r="T19" s="7">
        <v>10</v>
      </c>
      <c r="AK19">
        <v>15</v>
      </c>
      <c r="AL19" t="s">
        <v>72</v>
      </c>
      <c r="AM19">
        <v>15</v>
      </c>
      <c r="AN19" t="s">
        <v>73</v>
      </c>
      <c r="AR19" s="1"/>
      <c r="AS19" s="1"/>
      <c r="AT19" s="1"/>
      <c r="AU19" s="1"/>
    </row>
    <row r="20" spans="1:47" ht="14.25">
      <c r="A20" s="34" t="s">
        <v>74</v>
      </c>
      <c r="B20" s="34"/>
      <c r="C20" s="34"/>
      <c r="D20" s="34"/>
      <c r="E20" s="34">
        <f>SUM(E18+E19)</f>
        <v>105</v>
      </c>
      <c r="F20" s="34"/>
      <c r="G20" s="20"/>
      <c r="H20" s="36" t="s">
        <v>75</v>
      </c>
      <c r="I20" s="36"/>
      <c r="J20" s="36"/>
      <c r="K20" s="36"/>
      <c r="L20" s="36"/>
      <c r="M20" s="36"/>
      <c r="N20" s="36"/>
      <c r="O20" s="36"/>
      <c r="P20" s="36"/>
      <c r="Q20" s="20">
        <f>(Q19/9)+1</f>
        <v>12</v>
      </c>
      <c r="R20" s="20"/>
      <c r="S20" s="7" t="s">
        <v>76</v>
      </c>
      <c r="T20" s="7">
        <v>10</v>
      </c>
      <c r="AK20">
        <v>16</v>
      </c>
      <c r="AL20" t="s">
        <v>77</v>
      </c>
      <c r="AM20">
        <v>16</v>
      </c>
      <c r="AN20" t="s">
        <v>78</v>
      </c>
      <c r="AR20" s="1"/>
      <c r="AS20" s="1"/>
      <c r="AT20" s="1"/>
      <c r="AU20" s="1"/>
    </row>
    <row r="21" spans="1:47" ht="14.25">
      <c r="A21" s="36" t="s">
        <v>79</v>
      </c>
      <c r="B21" s="36"/>
      <c r="C21" s="36"/>
      <c r="D21" s="36"/>
      <c r="E21" s="34">
        <f>IF(Q20&gt;22,LEFT(Q20,1)+IF(LEN(Q20)&gt;1,MID(Q20,2,1),0)+IF(LEN(Q20)&gt;2,MID(Q20,3,1),0)+IF(LEN(Q20)&gt;3,MID(Q20,4,1),0),Q20)</f>
        <v>12</v>
      </c>
      <c r="F21" s="34"/>
      <c r="G21" s="20"/>
      <c r="H21" s="49" t="str">
        <f>IF(E21&lt;&gt;"",VLOOKUP(E21,$AK$3:$AL$26,2,FALSE),"")</f>
        <v>Der Gehängte   </v>
      </c>
      <c r="I21" s="49"/>
      <c r="J21" s="49"/>
      <c r="K21" s="49"/>
      <c r="L21" s="49"/>
      <c r="M21" s="49"/>
      <c r="N21" s="49"/>
      <c r="O21" s="49"/>
      <c r="P21" s="49"/>
      <c r="Q21" s="20"/>
      <c r="R21" s="20"/>
      <c r="S21" s="7" t="s">
        <v>80</v>
      </c>
      <c r="T21" s="7">
        <v>11</v>
      </c>
      <c r="AK21">
        <v>17</v>
      </c>
      <c r="AL21" t="s">
        <v>81</v>
      </c>
      <c r="AM21">
        <v>17</v>
      </c>
      <c r="AN21" t="s">
        <v>82</v>
      </c>
      <c r="AR21" s="1"/>
      <c r="AS21" s="1"/>
      <c r="AT21" s="1"/>
      <c r="AU21" s="1"/>
    </row>
    <row r="22" spans="1:47" ht="14.25">
      <c r="A22" s="36" t="str">
        <f>IF(E21&lt;&gt;"",VLOOKUP(E21,$AM$3:$AN$26,2,FALSE),"")</f>
        <v>Bescheidenheit, Opfer, Verzicht, Sühne,  Aufgabe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20"/>
      <c r="R22" s="20"/>
      <c r="S22" s="7" t="s">
        <v>83</v>
      </c>
      <c r="T22" s="7">
        <v>11</v>
      </c>
      <c r="AK22">
        <v>18</v>
      </c>
      <c r="AL22" t="s">
        <v>84</v>
      </c>
      <c r="AM22">
        <v>18</v>
      </c>
      <c r="AN22" t="s">
        <v>85</v>
      </c>
      <c r="AR22" s="1"/>
      <c r="AS22" s="1"/>
      <c r="AT22" s="1"/>
      <c r="AU22" s="1"/>
    </row>
    <row r="23" spans="1:47" ht="14.25">
      <c r="A23" s="20"/>
      <c r="B23" s="20"/>
      <c r="C23" s="20"/>
      <c r="D23" s="20"/>
      <c r="E23" s="20"/>
      <c r="F23" s="20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20"/>
      <c r="S23" s="7" t="s">
        <v>86</v>
      </c>
      <c r="T23" s="7">
        <v>12</v>
      </c>
      <c r="AK23">
        <v>19</v>
      </c>
      <c r="AL23" t="s">
        <v>87</v>
      </c>
      <c r="AM23">
        <v>19</v>
      </c>
      <c r="AN23" t="s">
        <v>88</v>
      </c>
      <c r="AR23" s="1"/>
      <c r="AS23" s="1"/>
      <c r="AT23" s="1"/>
      <c r="AU23" s="1"/>
    </row>
    <row r="24" spans="1:47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7" t="s">
        <v>15</v>
      </c>
      <c r="T24" s="7">
        <v>13</v>
      </c>
      <c r="AK24">
        <v>20</v>
      </c>
      <c r="AL24" t="s">
        <v>89</v>
      </c>
      <c r="AM24">
        <v>20</v>
      </c>
      <c r="AN24" t="s">
        <v>90</v>
      </c>
      <c r="AR24" s="1"/>
      <c r="AS24" s="1"/>
      <c r="AT24" s="1"/>
      <c r="AU24" s="1"/>
    </row>
    <row r="25" spans="1:47" ht="18">
      <c r="A25" s="45" t="s">
        <v>91</v>
      </c>
      <c r="B25" s="45"/>
      <c r="C25" s="45"/>
      <c r="D25" s="4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7" t="s">
        <v>92</v>
      </c>
      <c r="T25" s="7">
        <v>14</v>
      </c>
      <c r="AK25">
        <v>21</v>
      </c>
      <c r="AL25" t="s">
        <v>93</v>
      </c>
      <c r="AM25">
        <v>21</v>
      </c>
      <c r="AN25" t="s">
        <v>94</v>
      </c>
      <c r="AR25" s="1"/>
      <c r="AS25" s="1"/>
      <c r="AT25" s="1"/>
      <c r="AU25" s="1"/>
    </row>
    <row r="26" spans="1:47" ht="14.25">
      <c r="A26" s="36" t="s">
        <v>95</v>
      </c>
      <c r="B26" s="36"/>
      <c r="C26" s="36"/>
      <c r="D26" s="36"/>
      <c r="E26" s="34">
        <f>R3+R2</f>
        <v>105</v>
      </c>
      <c r="F26" s="34"/>
      <c r="G26" s="20"/>
      <c r="H26" s="36" t="s">
        <v>96</v>
      </c>
      <c r="I26" s="36"/>
      <c r="J26" s="36"/>
      <c r="K26" s="36"/>
      <c r="L26" s="36"/>
      <c r="M26" s="36"/>
      <c r="N26" s="36"/>
      <c r="O26" s="36"/>
      <c r="P26" s="36"/>
      <c r="Q26" s="20">
        <f>E26+E27</f>
        <v>131</v>
      </c>
      <c r="R26" s="20"/>
      <c r="S26" s="7" t="s">
        <v>97</v>
      </c>
      <c r="T26" s="7">
        <v>15</v>
      </c>
      <c r="AK26">
        <v>22</v>
      </c>
      <c r="AL26" t="s">
        <v>98</v>
      </c>
      <c r="AM26">
        <v>22</v>
      </c>
      <c r="AN26" t="s">
        <v>99</v>
      </c>
      <c r="AR26" s="1"/>
      <c r="AS26" s="1"/>
      <c r="AT26" s="1"/>
      <c r="AU26" s="1"/>
    </row>
    <row r="27" spans="1:47" ht="14.25">
      <c r="A27" s="36" t="s">
        <v>20</v>
      </c>
      <c r="B27" s="36"/>
      <c r="C27" s="36"/>
      <c r="D27" s="36"/>
      <c r="E27" s="34">
        <f>R7</f>
        <v>26</v>
      </c>
      <c r="F27" s="34"/>
      <c r="G27" s="20"/>
      <c r="H27" s="36" t="s">
        <v>100</v>
      </c>
      <c r="I27" s="36"/>
      <c r="J27" s="36"/>
      <c r="K27" s="36"/>
      <c r="L27" s="36"/>
      <c r="M27" s="36"/>
      <c r="N27" s="36"/>
      <c r="O27" s="36"/>
      <c r="P27" s="36"/>
      <c r="Q27" s="20">
        <f>Q26-(LEFT(Q26,1)+IF(LEN(Q26)&gt;1,MID(Q26,2,1),0)+IF(LEN(Q26)&gt;2,MID(Q26,3,1),0)+IF(LEN(Q26)&gt;3,MID(Q26,4,1),0))</f>
        <v>126</v>
      </c>
      <c r="R27" s="20"/>
      <c r="S27" s="7" t="s">
        <v>8</v>
      </c>
      <c r="T27" s="7">
        <v>16</v>
      </c>
      <c r="AR27" s="1"/>
      <c r="AS27" s="1"/>
      <c r="AT27" s="1"/>
      <c r="AU27" s="1"/>
    </row>
    <row r="28" spans="1:47" ht="14.25">
      <c r="A28" s="20"/>
      <c r="B28" s="20"/>
      <c r="C28" s="20"/>
      <c r="D28" s="20"/>
      <c r="E28" s="20"/>
      <c r="F28" s="20"/>
      <c r="G28" s="20"/>
      <c r="H28" s="36" t="s">
        <v>75</v>
      </c>
      <c r="I28" s="36"/>
      <c r="J28" s="36"/>
      <c r="K28" s="36"/>
      <c r="L28" s="36"/>
      <c r="M28" s="36"/>
      <c r="N28" s="36"/>
      <c r="O28" s="36"/>
      <c r="P28" s="36"/>
      <c r="Q28" s="20">
        <f>(Q27/9)+1</f>
        <v>15</v>
      </c>
      <c r="R28" s="20"/>
      <c r="S28" s="7" t="s">
        <v>101</v>
      </c>
      <c r="T28" s="7">
        <v>16</v>
      </c>
      <c r="AR28" s="1"/>
      <c r="AS28" s="1"/>
      <c r="AT28" s="1"/>
      <c r="AU28" s="1"/>
    </row>
    <row r="29" spans="1:47" ht="14.25">
      <c r="A29" s="34" t="s">
        <v>102</v>
      </c>
      <c r="B29" s="34"/>
      <c r="C29" s="34"/>
      <c r="D29" s="34"/>
      <c r="E29" s="34">
        <f>IF(Q28&gt;22,LEFT(Q28,1)+IF(LEN(Q28)&gt;1,MID(Q28,2,1),0)+IF(LEN(Q28)&gt;2,MID(Q28,3,1),0)+IF(LEN(Q28)&gt;3,MID(Q28,4,1),0),Q28)</f>
        <v>15</v>
      </c>
      <c r="F29" s="34"/>
      <c r="G29" s="20"/>
      <c r="H29" s="49" t="str">
        <f>IF(E29&lt;&gt;"",VLOOKUP(E29,$AK$3:$AL$26,2,FALSE),"")</f>
        <v>Der Teufel         </v>
      </c>
      <c r="I29" s="49"/>
      <c r="J29" s="49"/>
      <c r="K29" s="49"/>
      <c r="L29" s="49"/>
      <c r="M29" s="49"/>
      <c r="N29" s="49"/>
      <c r="O29" s="49"/>
      <c r="P29" s="49"/>
      <c r="Q29" s="20"/>
      <c r="R29" s="20"/>
      <c r="S29" s="7" t="s">
        <v>103</v>
      </c>
      <c r="T29" s="7">
        <v>17</v>
      </c>
      <c r="AR29" s="1"/>
      <c r="AS29" s="1"/>
      <c r="AT29" s="1"/>
      <c r="AU29" s="1"/>
    </row>
    <row r="30" spans="1:47" ht="14.25">
      <c r="A30" s="34" t="s">
        <v>55</v>
      </c>
      <c r="B30" s="34"/>
      <c r="C30" s="34"/>
      <c r="D30" s="34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7" t="s">
        <v>104</v>
      </c>
      <c r="T30" s="7">
        <v>17</v>
      </c>
      <c r="AR30" s="1"/>
      <c r="AS30" s="1"/>
      <c r="AT30" s="1"/>
      <c r="AU30" s="1"/>
    </row>
    <row r="31" spans="1:47" ht="14.25">
      <c r="A31" s="36" t="str">
        <f>IF(E29&lt;&gt;"",VLOOKUP(E29,$AM$3:$AN$26,2,FALSE),"")</f>
        <v>Wirkung(skraft), Kompetenz, Magie, Charme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20"/>
      <c r="S31" s="7" t="s">
        <v>9</v>
      </c>
      <c r="T31" s="7">
        <v>17</v>
      </c>
      <c r="AR31" s="1"/>
      <c r="AS31" s="1"/>
      <c r="AT31" s="1"/>
      <c r="AU31" s="1"/>
    </row>
    <row r="32" spans="1:4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" t="s">
        <v>105</v>
      </c>
      <c r="T32" s="7">
        <v>18</v>
      </c>
      <c r="AR32" s="1"/>
      <c r="AS32" s="1"/>
      <c r="AT32" s="1"/>
      <c r="AU32" s="1"/>
    </row>
    <row r="33" spans="1:47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7" t="s">
        <v>106</v>
      </c>
      <c r="T33" s="7">
        <v>18</v>
      </c>
      <c r="AR33" s="1"/>
      <c r="AS33" s="1"/>
      <c r="AT33" s="1"/>
      <c r="AU33" s="1"/>
    </row>
    <row r="34" spans="1:47" ht="18">
      <c r="A34" s="45" t="s">
        <v>107</v>
      </c>
      <c r="B34" s="45"/>
      <c r="C34" s="45"/>
      <c r="D34" s="45"/>
      <c r="E34" s="45"/>
      <c r="F34" s="45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7" t="s">
        <v>108</v>
      </c>
      <c r="T34" s="7">
        <v>18</v>
      </c>
      <c r="AR34" s="1"/>
      <c r="AS34" s="1"/>
      <c r="AT34" s="1"/>
      <c r="AU34" s="1"/>
    </row>
    <row r="35" spans="1:47" ht="14.25">
      <c r="A35" s="34" t="s">
        <v>109</v>
      </c>
      <c r="B35" s="34"/>
      <c r="C35" s="34"/>
      <c r="D35" s="3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7" t="s">
        <v>110</v>
      </c>
      <c r="T35" s="7">
        <v>18</v>
      </c>
      <c r="AR35" s="1"/>
      <c r="AS35" s="1"/>
      <c r="AT35" s="1"/>
      <c r="AU35" s="1"/>
    </row>
    <row r="36" spans="1:47" ht="14.25">
      <c r="A36" s="20"/>
      <c r="B36" s="21" t="str">
        <f>B2</f>
        <v>t</v>
      </c>
      <c r="C36" s="21" t="str">
        <f aca="true" t="shared" si="1" ref="C36:Q36">C2</f>
        <v>e</v>
      </c>
      <c r="D36" s="21" t="str">
        <f t="shared" si="1"/>
        <v>s</v>
      </c>
      <c r="E36" s="21" t="str">
        <f t="shared" si="1"/>
        <v>t</v>
      </c>
      <c r="F36" s="21">
        <f t="shared" si="1"/>
        <v>0</v>
      </c>
      <c r="G36" s="21">
        <f t="shared" si="1"/>
        <v>0</v>
      </c>
      <c r="H36" s="21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0</v>
      </c>
      <c r="Q36" s="21">
        <f t="shared" si="1"/>
        <v>0</v>
      </c>
      <c r="R36" s="20"/>
      <c r="S36" s="7" t="s">
        <v>111</v>
      </c>
      <c r="T36" s="7">
        <v>19</v>
      </c>
      <c r="AR36" s="1"/>
      <c r="AS36" s="1"/>
      <c r="AT36" s="1"/>
      <c r="AU36" s="1"/>
    </row>
    <row r="37" spans="1:47" ht="14.25">
      <c r="A37" s="20"/>
      <c r="B37" s="21">
        <f>U2</f>
        <v>9</v>
      </c>
      <c r="C37" s="21">
        <f aca="true" t="shared" si="2" ref="C37:Q37">V2</f>
        <v>5</v>
      </c>
      <c r="D37" s="21">
        <f t="shared" si="2"/>
        <v>21</v>
      </c>
      <c r="E37" s="21">
        <f t="shared" si="2"/>
        <v>9</v>
      </c>
      <c r="F37" s="21">
        <f t="shared" si="2"/>
      </c>
      <c r="G37" s="21">
        <f t="shared" si="2"/>
      </c>
      <c r="H37" s="21">
        <f t="shared" si="2"/>
      </c>
      <c r="I37" s="21">
        <f t="shared" si="2"/>
      </c>
      <c r="J37" s="21">
        <f t="shared" si="2"/>
      </c>
      <c r="K37" s="21">
        <f t="shared" si="2"/>
      </c>
      <c r="L37" s="21">
        <f t="shared" si="2"/>
      </c>
      <c r="M37" s="21">
        <f t="shared" si="2"/>
      </c>
      <c r="N37" s="21">
        <f t="shared" si="2"/>
      </c>
      <c r="O37" s="21">
        <f t="shared" si="2"/>
      </c>
      <c r="P37" s="21">
        <f t="shared" si="2"/>
      </c>
      <c r="Q37" s="21">
        <f t="shared" si="2"/>
      </c>
      <c r="R37" s="20"/>
      <c r="S37" s="7" t="s">
        <v>4</v>
      </c>
      <c r="T37" s="7">
        <v>20</v>
      </c>
      <c r="AR37" s="1"/>
      <c r="AS37" s="1"/>
      <c r="AT37" s="1"/>
      <c r="AU37" s="1"/>
    </row>
    <row r="38" spans="1:47" ht="14.25">
      <c r="A38" s="20"/>
      <c r="B38" s="22">
        <f>IF(B37&gt;9,LEFT(B37,1)+IF(LEN(B37)&gt;1,MID(B37,2,1),0)+IF(LEN(B37)&gt;2,MID(B37,3,1),0)+IF(LEN(B37)&gt;3,MID(B37,4,1),0),B37)</f>
        <v>9</v>
      </c>
      <c r="C38" s="22">
        <f aca="true" t="shared" si="3" ref="C38:Q38">IF(C37&gt;9,LEFT(C37,1)+IF(LEN(C37)&gt;1,MID(C37,2,1),0)+IF(LEN(C37)&gt;2,MID(C37,3,1),0)+IF(LEN(C37)&gt;3,MID(C37,4,1),0),C37)</f>
        <v>5</v>
      </c>
      <c r="D38" s="22">
        <f t="shared" si="3"/>
        <v>3</v>
      </c>
      <c r="E38" s="22">
        <f t="shared" si="3"/>
        <v>9</v>
      </c>
      <c r="F38" s="22" t="e">
        <f t="shared" si="3"/>
        <v>#VALUE!</v>
      </c>
      <c r="G38" s="22" t="e">
        <f t="shared" si="3"/>
        <v>#VALUE!</v>
      </c>
      <c r="H38" s="22" t="e">
        <f t="shared" si="3"/>
        <v>#VALUE!</v>
      </c>
      <c r="I38" s="22" t="e">
        <f t="shared" si="3"/>
        <v>#VALUE!</v>
      </c>
      <c r="J38" s="22" t="e">
        <f t="shared" si="3"/>
        <v>#VALUE!</v>
      </c>
      <c r="K38" s="22" t="e">
        <f t="shared" si="3"/>
        <v>#VALUE!</v>
      </c>
      <c r="L38" s="22" t="e">
        <f t="shared" si="3"/>
        <v>#VALUE!</v>
      </c>
      <c r="M38" s="22" t="e">
        <f t="shared" si="3"/>
        <v>#VALUE!</v>
      </c>
      <c r="N38" s="22" t="e">
        <f t="shared" si="3"/>
        <v>#VALUE!</v>
      </c>
      <c r="O38" s="22" t="e">
        <f t="shared" si="3"/>
        <v>#VALUE!</v>
      </c>
      <c r="P38" s="22" t="e">
        <f t="shared" si="3"/>
        <v>#VALUE!</v>
      </c>
      <c r="Q38" s="22" t="e">
        <f t="shared" si="3"/>
        <v>#VALUE!</v>
      </c>
      <c r="R38" s="20"/>
      <c r="S38" s="7" t="s">
        <v>6</v>
      </c>
      <c r="T38" s="7">
        <v>21</v>
      </c>
      <c r="AR38" s="1"/>
      <c r="AS38" s="1"/>
      <c r="AT38" s="1"/>
      <c r="AU38" s="1"/>
    </row>
    <row r="39" spans="1:47" ht="14.25">
      <c r="A39" s="34" t="s">
        <v>112</v>
      </c>
      <c r="B39" s="34"/>
      <c r="C39" s="34"/>
      <c r="D39" s="3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7" t="s">
        <v>113</v>
      </c>
      <c r="T39" s="7">
        <v>22</v>
      </c>
      <c r="AR39" s="1"/>
      <c r="AS39" s="1"/>
      <c r="AT39" s="1"/>
      <c r="AU39" s="1"/>
    </row>
    <row r="40" spans="1:47" ht="14.25">
      <c r="A40" s="20"/>
      <c r="B40" s="22" t="str">
        <f>B3</f>
        <v>t</v>
      </c>
      <c r="C40" s="22" t="str">
        <f aca="true" t="shared" si="4" ref="C40:Q40">C3</f>
        <v>f</v>
      </c>
      <c r="D40" s="22" t="str">
        <f t="shared" si="4"/>
        <v>s</v>
      </c>
      <c r="E40" s="22" t="str">
        <f t="shared" si="4"/>
        <v>t</v>
      </c>
      <c r="F40" s="22" t="str">
        <f t="shared" si="4"/>
        <v>e</v>
      </c>
      <c r="G40" s="22">
        <f t="shared" si="4"/>
        <v>0</v>
      </c>
      <c r="H40" s="22">
        <f t="shared" si="4"/>
        <v>0</v>
      </c>
      <c r="I40" s="22">
        <f t="shared" si="4"/>
        <v>0</v>
      </c>
      <c r="J40" s="22">
        <f t="shared" si="4"/>
        <v>0</v>
      </c>
      <c r="K40" s="22">
        <f t="shared" si="4"/>
        <v>0</v>
      </c>
      <c r="L40" s="22">
        <f t="shared" si="4"/>
        <v>0</v>
      </c>
      <c r="M40" s="22">
        <f t="shared" si="4"/>
        <v>0</v>
      </c>
      <c r="N40" s="22">
        <f t="shared" si="4"/>
        <v>0</v>
      </c>
      <c r="O40" s="22">
        <f t="shared" si="4"/>
        <v>0</v>
      </c>
      <c r="P40" s="22">
        <f t="shared" si="4"/>
        <v>0</v>
      </c>
      <c r="Q40" s="22">
        <f t="shared" si="4"/>
        <v>0</v>
      </c>
      <c r="R40" s="20"/>
      <c r="S40" s="7"/>
      <c r="T40" s="7"/>
      <c r="AR40" s="1"/>
      <c r="AS40" s="1"/>
      <c r="AT40" s="1"/>
      <c r="AU40" s="1"/>
    </row>
    <row r="41" spans="1:47" ht="14.25">
      <c r="A41" s="20"/>
      <c r="B41" s="22">
        <f>U3</f>
        <v>9</v>
      </c>
      <c r="C41" s="22">
        <f aca="true" t="shared" si="5" ref="C41:Q41">V3</f>
        <v>17</v>
      </c>
      <c r="D41" s="22">
        <f t="shared" si="5"/>
        <v>21</v>
      </c>
      <c r="E41" s="22">
        <f t="shared" si="5"/>
        <v>9</v>
      </c>
      <c r="F41" s="22">
        <f t="shared" si="5"/>
        <v>5</v>
      </c>
      <c r="G41" s="22">
        <f t="shared" si="5"/>
      </c>
      <c r="H41" s="22">
        <f t="shared" si="5"/>
      </c>
      <c r="I41" s="22">
        <f t="shared" si="5"/>
      </c>
      <c r="J41" s="22">
        <f t="shared" si="5"/>
      </c>
      <c r="K41" s="22">
        <f t="shared" si="5"/>
      </c>
      <c r="L41" s="22">
        <f t="shared" si="5"/>
      </c>
      <c r="M41" s="22">
        <f t="shared" si="5"/>
      </c>
      <c r="N41" s="22">
        <f t="shared" si="5"/>
      </c>
      <c r="O41" s="22">
        <f t="shared" si="5"/>
      </c>
      <c r="P41" s="22">
        <f t="shared" si="5"/>
      </c>
      <c r="Q41" s="22">
        <f t="shared" si="5"/>
      </c>
      <c r="R41" s="20"/>
      <c r="S41" s="7"/>
      <c r="T41" s="7"/>
      <c r="AR41" s="1"/>
      <c r="AS41" s="1"/>
      <c r="AT41" s="1"/>
      <c r="AU41" s="1"/>
    </row>
    <row r="42" spans="1:47" ht="14.25">
      <c r="A42" s="20"/>
      <c r="B42" s="22">
        <f>IF(B41&gt;9,LEFT(B41,1)+IF(LEN(B41)&gt;1,MID(B41,2,1),0)+IF(LEN(B41)&gt;2,MID(B41,3,1),0)+IF(LEN(B41)&gt;3,MID(B41,4,1),0),B41)</f>
        <v>9</v>
      </c>
      <c r="C42" s="22">
        <f aca="true" t="shared" si="6" ref="C42:Q42">IF(C41&gt;9,LEFT(C41,1)+IF(LEN(C41)&gt;1,MID(C41,2,1),0)+IF(LEN(C41)&gt;2,MID(C41,3,1),0)+IF(LEN(C41)&gt;3,MID(C41,4,1),0),C41)</f>
        <v>8</v>
      </c>
      <c r="D42" s="22">
        <f t="shared" si="6"/>
        <v>3</v>
      </c>
      <c r="E42" s="22">
        <f t="shared" si="6"/>
        <v>9</v>
      </c>
      <c r="F42" s="22">
        <f t="shared" si="6"/>
        <v>5</v>
      </c>
      <c r="G42" s="22" t="e">
        <f t="shared" si="6"/>
        <v>#VALUE!</v>
      </c>
      <c r="H42" s="22" t="e">
        <f t="shared" si="6"/>
        <v>#VALUE!</v>
      </c>
      <c r="I42" s="22" t="e">
        <f t="shared" si="6"/>
        <v>#VALUE!</v>
      </c>
      <c r="J42" s="22" t="e">
        <f t="shared" si="6"/>
        <v>#VALUE!</v>
      </c>
      <c r="K42" s="22" t="e">
        <f t="shared" si="6"/>
        <v>#VALUE!</v>
      </c>
      <c r="L42" s="22" t="e">
        <f t="shared" si="6"/>
        <v>#VALUE!</v>
      </c>
      <c r="M42" s="22" t="e">
        <f t="shared" si="6"/>
        <v>#VALUE!</v>
      </c>
      <c r="N42" s="22" t="e">
        <f t="shared" si="6"/>
        <v>#VALUE!</v>
      </c>
      <c r="O42" s="22" t="e">
        <f t="shared" si="6"/>
        <v>#VALUE!</v>
      </c>
      <c r="P42" s="22" t="e">
        <f t="shared" si="6"/>
        <v>#VALUE!</v>
      </c>
      <c r="Q42" s="22" t="e">
        <f t="shared" si="6"/>
        <v>#VALUE!</v>
      </c>
      <c r="R42" s="20"/>
      <c r="S42" s="7"/>
      <c r="T42" s="7"/>
      <c r="AR42" s="1"/>
      <c r="AS42" s="1"/>
      <c r="AT42" s="1"/>
      <c r="AU42" s="1"/>
    </row>
    <row r="43" spans="1:47" ht="14.25">
      <c r="A43" s="34" t="s">
        <v>114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AR43" s="1"/>
      <c r="AS43" s="1"/>
      <c r="AT43" s="1"/>
      <c r="AU43" s="1"/>
    </row>
    <row r="44" spans="1:47" ht="14.25">
      <c r="A44" s="20" t="s">
        <v>115</v>
      </c>
      <c r="B44" s="23">
        <f>COUNTIF($B$38:$Q$38,1)</f>
        <v>0</v>
      </c>
      <c r="C44" s="23">
        <f>COUNTIF($B$42:$Q$42,1)</f>
        <v>0</v>
      </c>
      <c r="D44" s="48" t="s">
        <v>116</v>
      </c>
      <c r="E44" s="48"/>
      <c r="F44" s="48"/>
      <c r="G44" s="48"/>
      <c r="H44" s="48"/>
      <c r="I44" s="20">
        <f>B44+C44</f>
        <v>0</v>
      </c>
      <c r="J44" s="20">
        <v>1</v>
      </c>
      <c r="K44" s="47" t="str">
        <f>IF(I44&gt;2,VLOOKUP(J44,$AM$3:$AN$12,2,FALSE),"nicht prägend")</f>
        <v>nicht prägend</v>
      </c>
      <c r="L44" s="47"/>
      <c r="M44" s="47"/>
      <c r="N44" s="47"/>
      <c r="O44" s="47"/>
      <c r="P44" s="47"/>
      <c r="Q44" s="47"/>
      <c r="R44" s="47"/>
      <c r="S44" s="47"/>
      <c r="T44" s="47"/>
      <c r="AR44" s="1"/>
      <c r="AS44" s="1"/>
      <c r="AT44" s="1"/>
      <c r="AU44" s="1"/>
    </row>
    <row r="45" spans="1:47" ht="14.25">
      <c r="A45" s="20" t="s">
        <v>117</v>
      </c>
      <c r="B45" s="23">
        <f>COUNTIF($B$38:$Q$38,2)</f>
        <v>0</v>
      </c>
      <c r="C45" s="23">
        <f>COUNTIF($B$42:$Q$42,2)</f>
        <v>0</v>
      </c>
      <c r="D45" s="48"/>
      <c r="E45" s="48"/>
      <c r="F45" s="48"/>
      <c r="G45" s="48"/>
      <c r="H45" s="48"/>
      <c r="I45" s="20">
        <f aca="true" t="shared" si="7" ref="I45:I52">B45+C45</f>
        <v>0</v>
      </c>
      <c r="J45" s="20">
        <v>2</v>
      </c>
      <c r="K45" s="47" t="str">
        <f aca="true" t="shared" si="8" ref="K45:K51">IF(I45&gt;2,VLOOKUP(J45,$AM$3:$AN$12,2,FALSE),"nicht prägend")</f>
        <v>nicht prägend</v>
      </c>
      <c r="L45" s="47"/>
      <c r="M45" s="47"/>
      <c r="N45" s="47"/>
      <c r="O45" s="47"/>
      <c r="P45" s="47"/>
      <c r="Q45" s="47"/>
      <c r="R45" s="47"/>
      <c r="S45" s="47"/>
      <c r="T45" s="47"/>
      <c r="AR45" s="1"/>
      <c r="AS45" s="1"/>
      <c r="AT45" s="1"/>
      <c r="AU45" s="1"/>
    </row>
    <row r="46" spans="1:47" ht="14.25">
      <c r="A46" s="20" t="s">
        <v>118</v>
      </c>
      <c r="B46" s="23">
        <f>COUNTIF($B$38:$Q$38,3)</f>
        <v>1</v>
      </c>
      <c r="C46" s="23">
        <f>COUNTIF($B$42:$Q$42,3)</f>
        <v>1</v>
      </c>
      <c r="D46" s="48"/>
      <c r="E46" s="48"/>
      <c r="F46" s="48"/>
      <c r="G46" s="48"/>
      <c r="H46" s="48"/>
      <c r="I46" s="20">
        <f t="shared" si="7"/>
        <v>2</v>
      </c>
      <c r="J46" s="20">
        <v>3</v>
      </c>
      <c r="K46" s="47" t="str">
        <f t="shared" si="8"/>
        <v>nicht prägend</v>
      </c>
      <c r="L46" s="47"/>
      <c r="M46" s="47"/>
      <c r="N46" s="47"/>
      <c r="O46" s="47"/>
      <c r="P46" s="47"/>
      <c r="Q46" s="47"/>
      <c r="R46" s="47"/>
      <c r="S46" s="47"/>
      <c r="T46" s="47"/>
      <c r="AR46" s="1"/>
      <c r="AS46" s="1"/>
      <c r="AT46" s="1"/>
      <c r="AU46" s="1"/>
    </row>
    <row r="47" spans="1:47" ht="14.25">
      <c r="A47" s="20" t="s">
        <v>119</v>
      </c>
      <c r="B47" s="23">
        <f>COUNTIF($B$38:$Q$38,4)</f>
        <v>0</v>
      </c>
      <c r="C47" s="23">
        <f>COUNTIF($B$42:$Q$42,4)</f>
        <v>0</v>
      </c>
      <c r="D47" s="20"/>
      <c r="E47" s="20"/>
      <c r="F47" s="20"/>
      <c r="G47" s="20"/>
      <c r="H47" s="20"/>
      <c r="I47" s="20">
        <f t="shared" si="7"/>
        <v>0</v>
      </c>
      <c r="J47" s="20">
        <v>4</v>
      </c>
      <c r="K47" s="47" t="str">
        <f t="shared" si="8"/>
        <v>nicht prägend</v>
      </c>
      <c r="L47" s="47"/>
      <c r="M47" s="47"/>
      <c r="N47" s="47"/>
      <c r="O47" s="47"/>
      <c r="P47" s="47"/>
      <c r="Q47" s="47"/>
      <c r="R47" s="47"/>
      <c r="S47" s="47"/>
      <c r="T47" s="47"/>
      <c r="AR47" s="1"/>
      <c r="AS47" s="1"/>
      <c r="AT47" s="1"/>
      <c r="AU47" s="1"/>
    </row>
    <row r="48" spans="1:47" ht="14.25">
      <c r="A48" s="20" t="s">
        <v>120</v>
      </c>
      <c r="B48" s="23">
        <f>COUNTIF($B$38:$Q$38,5)</f>
        <v>1</v>
      </c>
      <c r="C48" s="23">
        <f>COUNTIF($B$42:$Q$42,5)</f>
        <v>1</v>
      </c>
      <c r="D48" s="20"/>
      <c r="E48" s="20"/>
      <c r="F48" s="20"/>
      <c r="G48" s="20"/>
      <c r="H48" s="20"/>
      <c r="I48" s="20">
        <f t="shared" si="7"/>
        <v>2</v>
      </c>
      <c r="J48" s="20">
        <v>5</v>
      </c>
      <c r="K48" s="47" t="str">
        <f t="shared" si="8"/>
        <v>nicht prägend</v>
      </c>
      <c r="L48" s="47"/>
      <c r="M48" s="47"/>
      <c r="N48" s="47"/>
      <c r="O48" s="47"/>
      <c r="P48" s="47"/>
      <c r="Q48" s="47"/>
      <c r="R48" s="47"/>
      <c r="S48" s="47"/>
      <c r="T48" s="47"/>
      <c r="AR48" s="1"/>
      <c r="AS48" s="1"/>
      <c r="AT48" s="1"/>
      <c r="AU48" s="1"/>
    </row>
    <row r="49" spans="1:47" ht="14.25">
      <c r="A49" s="20" t="s">
        <v>121</v>
      </c>
      <c r="B49" s="23">
        <f>COUNTIF($B$38:$Q$38,6)</f>
        <v>0</v>
      </c>
      <c r="C49" s="23">
        <f>COUNTIF($B$42:$Q$42,6)</f>
        <v>0</v>
      </c>
      <c r="D49" s="20"/>
      <c r="E49" s="20"/>
      <c r="F49" s="20"/>
      <c r="G49" s="20"/>
      <c r="H49" s="20"/>
      <c r="I49" s="20">
        <f t="shared" si="7"/>
        <v>0</v>
      </c>
      <c r="J49" s="20">
        <v>6</v>
      </c>
      <c r="K49" s="47" t="str">
        <f t="shared" si="8"/>
        <v>nicht prägend</v>
      </c>
      <c r="L49" s="47"/>
      <c r="M49" s="47"/>
      <c r="N49" s="47"/>
      <c r="O49" s="47"/>
      <c r="P49" s="47"/>
      <c r="Q49" s="47"/>
      <c r="R49" s="47"/>
      <c r="S49" s="47"/>
      <c r="T49" s="47"/>
      <c r="AR49" s="1"/>
      <c r="AS49" s="1"/>
      <c r="AT49" s="1"/>
      <c r="AU49" s="1"/>
    </row>
    <row r="50" spans="1:47" ht="14.25">
      <c r="A50" s="20" t="s">
        <v>122</v>
      </c>
      <c r="B50" s="23">
        <f>COUNTIF($B$38:$Q$38,7)</f>
        <v>0</v>
      </c>
      <c r="C50" s="23">
        <f>COUNTIF($B$42:$Q$42,7)</f>
        <v>0</v>
      </c>
      <c r="D50" s="20"/>
      <c r="E50" s="20"/>
      <c r="F50" s="20"/>
      <c r="G50" s="20"/>
      <c r="H50" s="20"/>
      <c r="I50" s="20">
        <f t="shared" si="7"/>
        <v>0</v>
      </c>
      <c r="J50" s="20">
        <v>7</v>
      </c>
      <c r="K50" s="47" t="str">
        <f t="shared" si="8"/>
        <v>nicht prägend</v>
      </c>
      <c r="L50" s="47"/>
      <c r="M50" s="47"/>
      <c r="N50" s="47"/>
      <c r="O50" s="47"/>
      <c r="P50" s="47"/>
      <c r="Q50" s="47"/>
      <c r="R50" s="47"/>
      <c r="S50" s="47"/>
      <c r="T50" s="47"/>
      <c r="AR50" s="1"/>
      <c r="AS50" s="1"/>
      <c r="AT50" s="1"/>
      <c r="AU50" s="1"/>
    </row>
    <row r="51" spans="1:47" ht="14.25">
      <c r="A51" s="20" t="s">
        <v>123</v>
      </c>
      <c r="B51" s="23">
        <f>COUNTIF($B$38:$Q$38,8)</f>
        <v>0</v>
      </c>
      <c r="C51" s="23">
        <f>COUNTIF($B$42:$Q$42,8)</f>
        <v>1</v>
      </c>
      <c r="D51" s="20"/>
      <c r="E51" s="20"/>
      <c r="F51" s="20"/>
      <c r="G51" s="20"/>
      <c r="H51" s="20"/>
      <c r="I51" s="20">
        <f t="shared" si="7"/>
        <v>1</v>
      </c>
      <c r="J51" s="20">
        <v>8</v>
      </c>
      <c r="K51" s="47" t="str">
        <f t="shared" si="8"/>
        <v>nicht prägend</v>
      </c>
      <c r="L51" s="47"/>
      <c r="M51" s="47"/>
      <c r="N51" s="47"/>
      <c r="O51" s="47"/>
      <c r="P51" s="47"/>
      <c r="Q51" s="47"/>
      <c r="R51" s="47"/>
      <c r="S51" s="47"/>
      <c r="T51" s="47"/>
      <c r="AR51" s="1"/>
      <c r="AS51" s="1"/>
      <c r="AT51" s="1"/>
      <c r="AU51" s="1"/>
    </row>
    <row r="52" spans="1:47" ht="14.25">
      <c r="A52" s="20" t="s">
        <v>124</v>
      </c>
      <c r="B52" s="23">
        <f>COUNTIF($B$38:$Q$38,9)</f>
        <v>2</v>
      </c>
      <c r="C52" s="23">
        <f>COUNTIF($B$42:$Q$42,9)</f>
        <v>2</v>
      </c>
      <c r="D52" s="20"/>
      <c r="E52" s="20"/>
      <c r="F52" s="20"/>
      <c r="G52" s="20"/>
      <c r="H52" s="20"/>
      <c r="I52" s="20">
        <f t="shared" si="7"/>
        <v>4</v>
      </c>
      <c r="J52" s="20">
        <v>9</v>
      </c>
      <c r="K52" s="47" t="str">
        <f>IF(I52&gt;2,VLOOKUP(J52,$AM$3:$AN$12,2,FALSE),"nicht prägend")</f>
        <v>Philosophie, Weisheit, Takt(ik); Vorsehung, Fügung</v>
      </c>
      <c r="L52" s="47"/>
      <c r="M52" s="47"/>
      <c r="N52" s="47"/>
      <c r="O52" s="47"/>
      <c r="P52" s="47"/>
      <c r="Q52" s="47"/>
      <c r="R52" s="47"/>
      <c r="S52" s="47"/>
      <c r="T52" s="47"/>
      <c r="AR52" s="1"/>
      <c r="AS52" s="1"/>
      <c r="AT52" s="1"/>
      <c r="AU52" s="1"/>
    </row>
    <row r="53" spans="1:47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AR53" s="1"/>
      <c r="AS53" s="1"/>
      <c r="AT53" s="1"/>
      <c r="AU53" s="1"/>
    </row>
    <row r="54" spans="1:47" ht="18">
      <c r="A54" s="45" t="s">
        <v>125</v>
      </c>
      <c r="B54" s="45"/>
      <c r="C54" s="45"/>
      <c r="D54" s="45"/>
      <c r="E54" s="45"/>
      <c r="F54" s="4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AR54" s="1"/>
      <c r="AS54" s="1"/>
      <c r="AT54" s="1"/>
      <c r="AU54" s="1"/>
    </row>
    <row r="55" spans="1:47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AR55" s="1"/>
      <c r="AS55" s="1"/>
      <c r="AT55" s="1"/>
      <c r="AU55" s="1"/>
    </row>
    <row r="56" spans="1:47" ht="14.25">
      <c r="A56" s="20" t="s">
        <v>20</v>
      </c>
      <c r="B56" s="46" t="str">
        <f>CONCATENATE(B4,".",C4,".",D4)</f>
        <v>3.8.1950</v>
      </c>
      <c r="C56" s="46"/>
      <c r="D56" s="46"/>
      <c r="E56" s="20"/>
      <c r="F56" s="38" t="s">
        <v>126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>
        <f>D4+B57</f>
        <v>1976</v>
      </c>
      <c r="R56" s="38"/>
      <c r="S56" s="24">
        <v>11</v>
      </c>
      <c r="T56" s="38">
        <f>Q65+(LEFT(Q65,1)+IF(LEN(Q65)&gt;1,MID(Q65,2,1),0)+IF(LEN(Q65)&gt;2,MID(Q65,3,1),0)+IF(LEN(Q65)&gt;3,MID(Q65,4,1),0))</f>
        <v>2132</v>
      </c>
      <c r="U56" s="38"/>
      <c r="AR56" s="1"/>
      <c r="AS56" s="1"/>
      <c r="AT56" s="1"/>
      <c r="AU56" s="1"/>
    </row>
    <row r="57" spans="1:47" ht="14.25">
      <c r="A57" s="20" t="s">
        <v>127</v>
      </c>
      <c r="B57" s="34">
        <f>R7</f>
        <v>26</v>
      </c>
      <c r="C57" s="34"/>
      <c r="D57" s="34"/>
      <c r="E57" s="20"/>
      <c r="F57" s="38" t="s">
        <v>128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>
        <f>Q56+(LEFT(Q56,1)+IF(LEN(Q56)&gt;1,MID(Q56,2,1),0)+IF(LEN(Q56)&gt;2,MID(Q56,3,1),0)+IF(LEN(Q56)&gt;3,MID(Q56,4,1),0))</f>
        <v>1999</v>
      </c>
      <c r="R57" s="38"/>
      <c r="S57" s="24">
        <v>12</v>
      </c>
      <c r="T57" s="38">
        <f aca="true" t="shared" si="9" ref="T57:T65">T56+(LEFT(T56,1)+IF(LEN(T56)&gt;1,MID(T56,2,1),0)+IF(LEN(T56)&gt;2,MID(T56,3,1),0)+IF(LEN(T56)&gt;3,MID(T56,4,1),0))</f>
        <v>2140</v>
      </c>
      <c r="U57" s="38"/>
      <c r="AR57" s="1"/>
      <c r="AS57" s="1"/>
      <c r="AT57" s="1"/>
      <c r="AU57" s="1"/>
    </row>
    <row r="58" spans="1:47" ht="14.25">
      <c r="A58" s="20"/>
      <c r="B58" s="20"/>
      <c r="C58" s="20"/>
      <c r="D58" s="20"/>
      <c r="E58" s="20"/>
      <c r="F58" s="38" t="s">
        <v>129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>
        <f>Q57+(LEFT(Q57,1)+IF(LEN(Q57)&gt;1,MID(Q57,2,1),0)+IF(LEN(Q57)&gt;2,MID(Q57,3,1),0)+IF(LEN(Q57)&gt;3,MID(Q57,4,1),0))</f>
        <v>2027</v>
      </c>
      <c r="R58" s="38"/>
      <c r="S58" s="24">
        <v>13</v>
      </c>
      <c r="T58" s="38">
        <f t="shared" si="9"/>
        <v>2147</v>
      </c>
      <c r="U58" s="38"/>
      <c r="AR58" s="1"/>
      <c r="AS58" s="1"/>
      <c r="AT58" s="1"/>
      <c r="AU58" s="1"/>
    </row>
    <row r="59" spans="1:47" ht="14.25">
      <c r="A59" s="20"/>
      <c r="B59" s="20"/>
      <c r="C59" s="20"/>
      <c r="D59" s="20"/>
      <c r="E59" s="20"/>
      <c r="F59" s="38" t="s">
        <v>130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>
        <f aca="true" t="shared" si="10" ref="Q59:Q64">Q58+(LEFT(Q58,1)+IF(LEN(Q58)&gt;1,MID(Q58,2,1),0)+IF(LEN(Q58)&gt;2,MID(Q58,3,1),0)+IF(LEN(Q58)&gt;3,MID(Q58,4,1),0))</f>
        <v>2038</v>
      </c>
      <c r="R59" s="38"/>
      <c r="S59" s="24">
        <v>14</v>
      </c>
      <c r="T59" s="38">
        <f t="shared" si="9"/>
        <v>2161</v>
      </c>
      <c r="U59" s="38"/>
      <c r="AR59" s="1"/>
      <c r="AS59" s="1"/>
      <c r="AT59" s="1"/>
      <c r="AU59" s="1"/>
    </row>
    <row r="60" spans="1:47" ht="14.25">
      <c r="A60" s="20"/>
      <c r="B60" s="20"/>
      <c r="C60" s="20"/>
      <c r="D60" s="20"/>
      <c r="E60" s="20"/>
      <c r="F60" s="38" t="s">
        <v>131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>
        <f t="shared" si="10"/>
        <v>2051</v>
      </c>
      <c r="R60" s="38"/>
      <c r="S60" s="24">
        <v>15</v>
      </c>
      <c r="T60" s="38">
        <f t="shared" si="9"/>
        <v>2171</v>
      </c>
      <c r="U60" s="38"/>
      <c r="AR60" s="1"/>
      <c r="AS60" s="1"/>
      <c r="AT60" s="1"/>
      <c r="AU60" s="1"/>
    </row>
    <row r="61" spans="1:47" ht="14.25">
      <c r="A61" s="20"/>
      <c r="B61" s="20"/>
      <c r="C61" s="20"/>
      <c r="D61" s="20"/>
      <c r="E61" s="20"/>
      <c r="F61" s="38" t="s">
        <v>132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>
        <f t="shared" si="10"/>
        <v>2059</v>
      </c>
      <c r="R61" s="38"/>
      <c r="S61" s="24">
        <v>16</v>
      </c>
      <c r="T61" s="38">
        <f t="shared" si="9"/>
        <v>2182</v>
      </c>
      <c r="U61" s="38"/>
      <c r="AR61" s="1"/>
      <c r="AS61" s="1"/>
      <c r="AT61" s="1"/>
      <c r="AU61" s="1"/>
    </row>
    <row r="62" spans="1:47" ht="14.25">
      <c r="A62" s="20"/>
      <c r="B62" s="20"/>
      <c r="C62" s="20"/>
      <c r="D62" s="20"/>
      <c r="E62" s="20"/>
      <c r="F62" s="38" t="s">
        <v>133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>
        <f t="shared" si="10"/>
        <v>2075</v>
      </c>
      <c r="R62" s="38"/>
      <c r="S62" s="24">
        <v>17</v>
      </c>
      <c r="T62" s="38">
        <f t="shared" si="9"/>
        <v>2195</v>
      </c>
      <c r="U62" s="38"/>
      <c r="AR62" s="1"/>
      <c r="AS62" s="1"/>
      <c r="AT62" s="1"/>
      <c r="AU62" s="1"/>
    </row>
    <row r="63" spans="1:47" ht="14.25">
      <c r="A63" s="20"/>
      <c r="B63" s="20"/>
      <c r="C63" s="20"/>
      <c r="D63" s="20"/>
      <c r="E63" s="20"/>
      <c r="F63" s="38" t="s">
        <v>134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>
        <f t="shared" si="10"/>
        <v>2089</v>
      </c>
      <c r="R63" s="38"/>
      <c r="S63" s="24">
        <v>18</v>
      </c>
      <c r="T63" s="38">
        <f t="shared" si="9"/>
        <v>2212</v>
      </c>
      <c r="U63" s="38"/>
      <c r="AR63" s="1"/>
      <c r="AS63" s="1"/>
      <c r="AT63" s="1"/>
      <c r="AU63" s="1"/>
    </row>
    <row r="64" spans="1:47" ht="14.25">
      <c r="A64" s="20"/>
      <c r="B64" s="20"/>
      <c r="C64" s="20"/>
      <c r="D64" s="20"/>
      <c r="E64" s="20"/>
      <c r="F64" s="38" t="s">
        <v>135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>
        <f t="shared" si="10"/>
        <v>2108</v>
      </c>
      <c r="R64" s="38"/>
      <c r="S64" s="24">
        <v>19</v>
      </c>
      <c r="T64" s="38">
        <f t="shared" si="9"/>
        <v>2219</v>
      </c>
      <c r="U64" s="38"/>
      <c r="AR64" s="1"/>
      <c r="AS64" s="1"/>
      <c r="AT64" s="1"/>
      <c r="AU64" s="1"/>
    </row>
    <row r="65" spans="1:47" ht="14.25">
      <c r="A65" s="20"/>
      <c r="B65" s="20"/>
      <c r="C65" s="20"/>
      <c r="D65" s="20"/>
      <c r="E65" s="20"/>
      <c r="F65" s="38" t="s">
        <v>136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>
        <f>Q64+(LEFT(Q64,1)+IF(LEN(Q64)&gt;1,MID(Q64,2,1),0)+IF(LEN(Q64)&gt;2,MID(Q64,3,1),0)+IF(LEN(Q64)&gt;3,MID(Q64,4,1),0))</f>
        <v>2119</v>
      </c>
      <c r="R65" s="38"/>
      <c r="S65" s="24">
        <v>20</v>
      </c>
      <c r="T65" s="38">
        <f t="shared" si="9"/>
        <v>2233</v>
      </c>
      <c r="U65" s="38"/>
      <c r="AR65" s="1"/>
      <c r="AS65" s="1"/>
      <c r="AT65" s="1"/>
      <c r="AU65" s="1"/>
    </row>
    <row r="66" spans="1:47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38"/>
      <c r="U66" s="38"/>
      <c r="AR66" s="1"/>
      <c r="AS66" s="1"/>
      <c r="AT66" s="1"/>
      <c r="AU66" s="1"/>
    </row>
    <row r="67" spans="1:47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AR67" s="1"/>
      <c r="AS67" s="1"/>
      <c r="AT67" s="1"/>
      <c r="AU67" s="1"/>
    </row>
    <row r="68" spans="1:47" ht="14.25">
      <c r="A68" s="42" t="s">
        <v>137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AR68" s="1"/>
      <c r="AS68" s="1"/>
      <c r="AT68" s="1"/>
      <c r="AU68" s="1"/>
    </row>
    <row r="69" spans="1:47" ht="18">
      <c r="A69" s="44" t="s">
        <v>138</v>
      </c>
      <c r="B69" s="44"/>
      <c r="C69" s="44"/>
      <c r="D69" s="44"/>
      <c r="E69" s="44"/>
      <c r="F69" s="44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AR69" s="1"/>
      <c r="AS69" s="1"/>
      <c r="AT69" s="1"/>
      <c r="AU69" s="1"/>
    </row>
    <row r="70" spans="1:47" ht="14.25">
      <c r="A70" s="20" t="s">
        <v>139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AR70" s="1"/>
      <c r="AS70" s="1"/>
      <c r="AT70" s="1"/>
      <c r="AU70" s="1"/>
    </row>
    <row r="71" spans="1:47" ht="14.25">
      <c r="A71" s="20" t="s">
        <v>14</v>
      </c>
      <c r="B71" s="34">
        <f>R3</f>
        <v>61</v>
      </c>
      <c r="C71" s="34"/>
      <c r="D71" s="20"/>
      <c r="E71" s="34" t="s">
        <v>140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22">
        <v>3</v>
      </c>
      <c r="S71" s="22">
        <v>11</v>
      </c>
      <c r="T71" s="22">
        <v>2011</v>
      </c>
      <c r="AR71" s="1"/>
      <c r="AS71" s="1"/>
      <c r="AT71" s="1"/>
      <c r="AU71" s="1"/>
    </row>
    <row r="72" spans="1:47" ht="14.25">
      <c r="A72" s="20" t="s">
        <v>3</v>
      </c>
      <c r="B72" s="34">
        <f>R2</f>
        <v>44</v>
      </c>
      <c r="C72" s="3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AR72" s="1"/>
      <c r="AS72" s="1"/>
      <c r="AT72" s="1"/>
      <c r="AU72" s="1"/>
    </row>
    <row r="73" spans="1:47" ht="14.25">
      <c r="A73" s="20" t="s">
        <v>141</v>
      </c>
      <c r="B73" s="34">
        <f>R7</f>
        <v>26</v>
      </c>
      <c r="C73" s="34"/>
      <c r="D73" s="20"/>
      <c r="E73" s="20"/>
      <c r="F73" s="20"/>
      <c r="G73" s="20"/>
      <c r="H73" s="39">
        <v>29</v>
      </c>
      <c r="I73" s="40"/>
      <c r="J73" s="39">
        <v>3</v>
      </c>
      <c r="K73" s="40"/>
      <c r="L73" s="39">
        <v>2011</v>
      </c>
      <c r="M73" s="41"/>
      <c r="N73" s="41"/>
      <c r="O73" s="40"/>
      <c r="P73" s="20"/>
      <c r="Q73" s="20"/>
      <c r="R73" s="20"/>
      <c r="S73" s="20"/>
      <c r="T73" s="20"/>
      <c r="AR73" s="1"/>
      <c r="AS73" s="1"/>
      <c r="AT73" s="1"/>
      <c r="AU73" s="1"/>
    </row>
    <row r="74" spans="1:47" ht="14.25">
      <c r="A74" s="20" t="s">
        <v>142</v>
      </c>
      <c r="B74" s="34">
        <f>K75</f>
        <v>18</v>
      </c>
      <c r="C74" s="3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AR74" s="1"/>
      <c r="AS74" s="1"/>
      <c r="AT74" s="1"/>
      <c r="AU74" s="1"/>
    </row>
    <row r="75" spans="1:47" ht="14.25">
      <c r="A75" s="20" t="s">
        <v>143</v>
      </c>
      <c r="B75" s="34">
        <f>SUM(B71:B74)</f>
        <v>149</v>
      </c>
      <c r="C75" s="34"/>
      <c r="D75" s="20"/>
      <c r="E75" s="34" t="s">
        <v>127</v>
      </c>
      <c r="F75" s="34"/>
      <c r="G75" s="34"/>
      <c r="H75" s="34"/>
      <c r="I75" s="34"/>
      <c r="J75" s="34"/>
      <c r="K75" s="34">
        <f>(LEFT(H73,1)+IF(LEN(H73)&gt;1,MID(H73,2,1),0)+IF(LEN(H73)&gt;2,MID(H73,3,1),0)+IF(LEN(H73)&gt;3,MID(H73,4,1),0))+(LEFT(J73,1)+IF(LEN(J73)&gt;1,MID(J73,2,1),0)+IF(LEN(J73)&gt;2,MID(J73,3,1),0)+IF(LEN(J73)&gt;3,MID(J73,4,1),0))+(LEFT(L73,1)+IF(LEN(L73)&gt;1,MID(L73,2,1),0)+IF(LEN(L73)&gt;2,MID(L73,3,1),0)+IF(LEN(L73)&gt;3,MID(L73,4,1),0))</f>
        <v>18</v>
      </c>
      <c r="L75" s="34"/>
      <c r="M75" s="34"/>
      <c r="N75" s="20"/>
      <c r="O75" s="20"/>
      <c r="P75" s="20"/>
      <c r="Q75" s="20"/>
      <c r="R75" s="20"/>
      <c r="S75" s="20"/>
      <c r="T75" s="20"/>
      <c r="AR75" s="1"/>
      <c r="AS75" s="1"/>
      <c r="AT75" s="1"/>
      <c r="AU75" s="1"/>
    </row>
    <row r="76" spans="1:47" ht="14.25">
      <c r="A76" s="20" t="s">
        <v>144</v>
      </c>
      <c r="B76" s="34">
        <f>B75-(LEFT(B75,1)+IF(LEN(B75)&gt;1,MID(B75,2,1),0)+IF(LEN(B75)&gt;2,MID(B75,3,1),0)+IF(LEN(B75)&gt;3,MID(B75,4,1),0))</f>
        <v>135</v>
      </c>
      <c r="C76" s="3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AR76" s="1"/>
      <c r="AS76" s="1"/>
      <c r="AT76" s="1"/>
      <c r="AU76" s="1"/>
    </row>
    <row r="77" spans="1:47" ht="14.25">
      <c r="A77" s="20" t="s">
        <v>145</v>
      </c>
      <c r="B77" s="34">
        <f>(B76/9)+1</f>
        <v>16</v>
      </c>
      <c r="C77" s="34"/>
      <c r="D77" s="20"/>
      <c r="E77" s="37" t="str">
        <f>IF(B78&lt;&gt;"",VLOOKUP(B78,$AK$3:$AL$26,2,FALSE),"")</f>
        <v>Der Turm           </v>
      </c>
      <c r="F77" s="37"/>
      <c r="G77" s="37"/>
      <c r="H77" s="37"/>
      <c r="I77" s="37"/>
      <c r="J77" s="37"/>
      <c r="K77" s="37"/>
      <c r="L77" s="37"/>
      <c r="M77" s="37"/>
      <c r="N77" s="37"/>
      <c r="O77" s="20"/>
      <c r="P77" s="20"/>
      <c r="Q77" s="38"/>
      <c r="R77" s="38"/>
      <c r="S77" s="20"/>
      <c r="T77" s="20"/>
      <c r="AR77" s="1"/>
      <c r="AS77" s="1"/>
      <c r="AT77" s="1"/>
      <c r="AU77" s="1"/>
    </row>
    <row r="78" spans="1:47" ht="14.25">
      <c r="A78" s="20" t="s">
        <v>146</v>
      </c>
      <c r="B78" s="34">
        <f>IF(B77&gt;22,LEFT(B77,1)+IF(LEN(B77)&gt;1,MID(B77,2,1),0)+IF(LEN(B77)&gt;2,MID(B77,3,1),0)+IF(LEN(B77)&gt;3,MID(B77,4,1),0),B77)</f>
        <v>16</v>
      </c>
      <c r="C78" s="34"/>
      <c r="D78" s="20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0"/>
      <c r="P78" s="20"/>
      <c r="Q78" s="26"/>
      <c r="R78" s="26"/>
      <c r="S78" s="20"/>
      <c r="T78" s="20"/>
      <c r="AR78" s="1"/>
      <c r="AS78" s="1"/>
      <c r="AT78" s="1"/>
      <c r="AU78" s="1"/>
    </row>
    <row r="79" spans="1:47" ht="14.25">
      <c r="A79" s="20" t="s">
        <v>147</v>
      </c>
      <c r="B79" s="37" t="str">
        <f>IF(B78&lt;&gt;"",VLOOKUP(B78,$AM$3:$AN$26,2,FALSE),"")</f>
        <v>Probleme/Katastrophen, Leid, Lernprozess, Einweihung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20"/>
      <c r="AR79" s="1"/>
      <c r="AS79" s="1"/>
      <c r="AT79" s="1"/>
      <c r="AU79" s="1"/>
    </row>
    <row r="80" spans="1:47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AR80" s="1"/>
      <c r="AS80" s="1"/>
      <c r="AT80" s="1"/>
      <c r="AU80" s="1"/>
    </row>
    <row r="81" spans="1:47" ht="14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AR81" s="1"/>
      <c r="AS81" s="1"/>
      <c r="AT81" s="1"/>
      <c r="AU81" s="1"/>
    </row>
    <row r="82" spans="1:47" ht="18">
      <c r="A82" s="28" t="s">
        <v>148</v>
      </c>
      <c r="B82" s="28"/>
      <c r="C82" s="28"/>
      <c r="D82" s="28"/>
      <c r="E82" s="28"/>
      <c r="F82" s="28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AR82" s="1"/>
      <c r="AS82" s="1"/>
      <c r="AT82" s="1"/>
      <c r="AU82" s="1"/>
    </row>
    <row r="83" spans="1:47" ht="14.25">
      <c r="A83" s="20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AR83" s="1"/>
      <c r="AS83" s="1"/>
      <c r="AT83" s="1"/>
      <c r="AU83" s="1"/>
    </row>
    <row r="84" spans="1:47" ht="14.25">
      <c r="A84" s="36" t="s">
        <v>149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AR84" s="1"/>
      <c r="AS84" s="1"/>
      <c r="AT84" s="1"/>
      <c r="AU84" s="1"/>
    </row>
    <row r="85" spans="1:47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AR85" s="1"/>
      <c r="AS85" s="1"/>
      <c r="AT85" s="1"/>
      <c r="AU85" s="1"/>
    </row>
    <row r="86" spans="1:47" ht="14.25">
      <c r="A86" s="1"/>
      <c r="B86" s="54" t="s">
        <v>150</v>
      </c>
      <c r="C86" s="54" t="s">
        <v>151</v>
      </c>
      <c r="D86" s="54" t="s">
        <v>86</v>
      </c>
      <c r="E86" s="54" t="s">
        <v>104</v>
      </c>
      <c r="F86" s="54" t="s">
        <v>7</v>
      </c>
      <c r="G86" s="54" t="s">
        <v>5</v>
      </c>
      <c r="H86" s="54" t="s">
        <v>83</v>
      </c>
      <c r="I86" s="54" t="s">
        <v>33</v>
      </c>
      <c r="J86" s="54" t="s">
        <v>4</v>
      </c>
      <c r="K86" s="54"/>
      <c r="L86" s="54"/>
      <c r="M86" s="54"/>
      <c r="N86" s="54"/>
      <c r="O86" s="54"/>
      <c r="P86" s="54"/>
      <c r="Q86" s="54"/>
      <c r="R86" s="6">
        <f>SUM(U86:AJ86)</f>
        <v>117</v>
      </c>
      <c r="S86" s="23"/>
      <c r="T86" s="1"/>
      <c r="U86">
        <f>IF(B86&lt;&gt;"",VLOOKUP(B86,$S$2:$T$39,2,FALSE),"")</f>
        <v>17</v>
      </c>
      <c r="V86">
        <f aca="true" t="shared" si="11" ref="V86:AJ86">IF(C86&lt;&gt;"",VLOOKUP(C86,$S$2:$T$39,2,FALSE),"")</f>
        <v>16</v>
      </c>
      <c r="W86">
        <f t="shared" si="11"/>
        <v>12</v>
      </c>
      <c r="X86">
        <f t="shared" si="11"/>
        <v>17</v>
      </c>
      <c r="Y86">
        <f t="shared" si="11"/>
        <v>9</v>
      </c>
      <c r="Z86">
        <f t="shared" si="11"/>
        <v>10</v>
      </c>
      <c r="AA86">
        <f t="shared" si="11"/>
        <v>11</v>
      </c>
      <c r="AB86">
        <f t="shared" si="11"/>
        <v>5</v>
      </c>
      <c r="AC86">
        <f t="shared" si="11"/>
        <v>20</v>
      </c>
      <c r="AD86">
        <f t="shared" si="11"/>
      </c>
      <c r="AE86">
        <f t="shared" si="11"/>
      </c>
      <c r="AF86">
        <f t="shared" si="11"/>
      </c>
      <c r="AG86">
        <f t="shared" si="11"/>
      </c>
      <c r="AH86">
        <f t="shared" si="11"/>
      </c>
      <c r="AI86">
        <f t="shared" si="11"/>
      </c>
      <c r="AJ86">
        <f t="shared" si="11"/>
      </c>
      <c r="AR86" s="1"/>
      <c r="AS86" s="1"/>
      <c r="AT86" s="1"/>
      <c r="AU86" s="1"/>
    </row>
    <row r="87" spans="1:47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AR87" s="1"/>
      <c r="AS87" s="1"/>
      <c r="AT87" s="1"/>
      <c r="AU87" s="1"/>
    </row>
    <row r="88" spans="1:47" ht="14.25">
      <c r="A88" s="36" t="s">
        <v>152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AR88" s="1"/>
      <c r="AS88" s="1"/>
      <c r="AT88" s="1"/>
      <c r="AU88" s="1"/>
    </row>
    <row r="89" spans="1:47" ht="14.25">
      <c r="A89" s="1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AR89" s="1"/>
      <c r="AS89" s="1"/>
      <c r="AT89" s="1"/>
      <c r="AU89" s="1"/>
    </row>
    <row r="90" spans="1:47" ht="14.25">
      <c r="A90" s="20" t="s">
        <v>14</v>
      </c>
      <c r="B90" s="34">
        <f>R3</f>
        <v>61</v>
      </c>
      <c r="C90" s="34"/>
      <c r="D90" s="20"/>
      <c r="E90" s="37" t="str">
        <f>IF(B97&lt;&gt;"",VLOOKUP(B97,$AK$3:$AL$26,2,FALSE),"")</f>
        <v>Eremit               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0"/>
      <c r="S90" s="20"/>
      <c r="T90" s="20"/>
      <c r="AR90" s="1"/>
      <c r="AS90" s="1"/>
      <c r="AT90" s="1"/>
      <c r="AU90" s="1"/>
    </row>
    <row r="91" spans="1:47" ht="14.25">
      <c r="A91" s="20" t="s">
        <v>3</v>
      </c>
      <c r="B91" s="34">
        <f>R2</f>
        <v>44</v>
      </c>
      <c r="C91" s="3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AR91" s="1"/>
      <c r="AS91" s="1"/>
      <c r="AT91" s="1"/>
      <c r="AU91" s="1"/>
    </row>
    <row r="92" spans="1:47" ht="14.25">
      <c r="A92" s="20" t="s">
        <v>20</v>
      </c>
      <c r="B92" s="34">
        <f>R7</f>
        <v>26</v>
      </c>
      <c r="C92" s="34"/>
      <c r="D92" s="1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1"/>
      <c r="AR92" s="1"/>
      <c r="AS92" s="1"/>
      <c r="AT92" s="1"/>
      <c r="AU92" s="1"/>
    </row>
    <row r="93" spans="1:47" ht="14.25">
      <c r="A93" s="20" t="s">
        <v>153</v>
      </c>
      <c r="B93" s="34">
        <f>SUM(U86:AJ86)</f>
        <v>117</v>
      </c>
      <c r="C93" s="34"/>
      <c r="D93" s="35" t="str">
        <f>IF(B97&lt;&gt;"",VLOOKUP(B97,$AM$3:$AN$26,2,FALSE),"")</f>
        <v>Philosophie, Weisheit, Takt(ik); Vorsehung, Fügung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1"/>
      <c r="T93" s="1"/>
      <c r="AR93" s="1"/>
      <c r="AS93" s="1"/>
      <c r="AT93" s="1"/>
      <c r="AU93" s="1"/>
    </row>
    <row r="94" spans="1:47" ht="14.25">
      <c r="A94" s="20" t="s">
        <v>143</v>
      </c>
      <c r="B94" s="34">
        <f>SUM(B90:B93)</f>
        <v>248</v>
      </c>
      <c r="C94" s="3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AR94" s="1"/>
      <c r="AS94" s="1"/>
      <c r="AT94" s="1"/>
      <c r="AU94" s="1"/>
    </row>
    <row r="95" spans="1:47" ht="14.25">
      <c r="A95" s="20" t="s">
        <v>154</v>
      </c>
      <c r="B95" s="34">
        <f>B94-(LEFT(B94,1)+IF(LEN(B94)&gt;1,MID(B94,2,1),0)+IF(LEN(B94)&gt;2,MID(B94,3,1),0)+IF(LEN(B94)&gt;3,MID(B94,4,1),0))</f>
        <v>234</v>
      </c>
      <c r="C95" s="3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AR95" s="1"/>
      <c r="AS95" s="1"/>
      <c r="AT95" s="1"/>
      <c r="AU95" s="1"/>
    </row>
    <row r="96" spans="1:47" ht="14.25">
      <c r="A96" s="20" t="s">
        <v>145</v>
      </c>
      <c r="B96" s="34">
        <f>(B95/9)+1</f>
        <v>27</v>
      </c>
      <c r="C96" s="3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AR96" s="1"/>
      <c r="AS96" s="1"/>
      <c r="AT96" s="1"/>
      <c r="AU96" s="1"/>
    </row>
    <row r="97" spans="1:47" ht="14.25">
      <c r="A97" s="20" t="s">
        <v>146</v>
      </c>
      <c r="B97" s="34">
        <f>IF(B96&gt;22,LEFT(B96,1)+IF(LEN(B96)&gt;1,MID(B96,2,1),0)+IF(LEN(B96)&gt;2,MID(B96,3,1),0)+IF(LEN(B96)&gt;3,MID(B96,4,1),0),B96)</f>
        <v>9</v>
      </c>
      <c r="C97" s="3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R97" s="1"/>
      <c r="AS97" s="1"/>
      <c r="AT97" s="1"/>
      <c r="AU97" s="1"/>
    </row>
    <row r="98" spans="1:47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AR98" s="1"/>
      <c r="AS98" s="1"/>
      <c r="AT98" s="1"/>
      <c r="AU98" s="1"/>
    </row>
    <row r="99" spans="1:47" ht="14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14.25">
      <c r="A102" s="33" t="s">
        <v>155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</sheetData>
  <sheetProtection/>
  <mergeCells count="122">
    <mergeCell ref="L5:Q5"/>
    <mergeCell ref="L6:Q6"/>
    <mergeCell ref="G13:Q13"/>
    <mergeCell ref="B14:Q14"/>
    <mergeCell ref="A1:Q1"/>
    <mergeCell ref="S1:T1"/>
    <mergeCell ref="D4:E4"/>
    <mergeCell ref="L4:Q4"/>
    <mergeCell ref="A18:D18"/>
    <mergeCell ref="E18:F18"/>
    <mergeCell ref="H18:P18"/>
    <mergeCell ref="L7:Q7"/>
    <mergeCell ref="A10:F10"/>
    <mergeCell ref="A11:F11"/>
    <mergeCell ref="G11:H11"/>
    <mergeCell ref="A12:F12"/>
    <mergeCell ref="G12:H12"/>
    <mergeCell ref="A17:D17"/>
    <mergeCell ref="G23:Q23"/>
    <mergeCell ref="A25:D25"/>
    <mergeCell ref="A19:D19"/>
    <mergeCell ref="E19:F19"/>
    <mergeCell ref="H19:P19"/>
    <mergeCell ref="A20:D20"/>
    <mergeCell ref="E20:F20"/>
    <mergeCell ref="H20:P20"/>
    <mergeCell ref="A21:D21"/>
    <mergeCell ref="E21:F21"/>
    <mergeCell ref="H21:P21"/>
    <mergeCell ref="A22:P22"/>
    <mergeCell ref="A30:D30"/>
    <mergeCell ref="A31:Q31"/>
    <mergeCell ref="A26:D26"/>
    <mergeCell ref="E26:F26"/>
    <mergeCell ref="H26:P26"/>
    <mergeCell ref="A27:D27"/>
    <mergeCell ref="E27:F27"/>
    <mergeCell ref="H27:P27"/>
    <mergeCell ref="H28:P28"/>
    <mergeCell ref="A29:D29"/>
    <mergeCell ref="E29:F29"/>
    <mergeCell ref="H29:P29"/>
    <mergeCell ref="K51:T51"/>
    <mergeCell ref="K52:T52"/>
    <mergeCell ref="A34:F34"/>
    <mergeCell ref="A35:D35"/>
    <mergeCell ref="A39:D39"/>
    <mergeCell ref="A43:T43"/>
    <mergeCell ref="D44:H46"/>
    <mergeCell ref="K44:T44"/>
    <mergeCell ref="K45:T45"/>
    <mergeCell ref="K46:T46"/>
    <mergeCell ref="K47:T47"/>
    <mergeCell ref="K48:T48"/>
    <mergeCell ref="K49:T49"/>
    <mergeCell ref="K50:T50"/>
    <mergeCell ref="T56:U56"/>
    <mergeCell ref="B57:D57"/>
    <mergeCell ref="F57:P57"/>
    <mergeCell ref="Q57:R57"/>
    <mergeCell ref="T57:U57"/>
    <mergeCell ref="A54:F54"/>
    <mergeCell ref="B56:D56"/>
    <mergeCell ref="F56:P56"/>
    <mergeCell ref="Q56:R56"/>
    <mergeCell ref="F58:P58"/>
    <mergeCell ref="Q58:R58"/>
    <mergeCell ref="T58:U58"/>
    <mergeCell ref="F59:P59"/>
    <mergeCell ref="Q59:R59"/>
    <mergeCell ref="T59:U59"/>
    <mergeCell ref="F60:P60"/>
    <mergeCell ref="Q60:R60"/>
    <mergeCell ref="T60:U60"/>
    <mergeCell ref="F61:P61"/>
    <mergeCell ref="Q61:R61"/>
    <mergeCell ref="T61:U61"/>
    <mergeCell ref="F62:P62"/>
    <mergeCell ref="Q62:R62"/>
    <mergeCell ref="T62:U62"/>
    <mergeCell ref="F63:P63"/>
    <mergeCell ref="Q63:R63"/>
    <mergeCell ref="T63:U63"/>
    <mergeCell ref="B72:C72"/>
    <mergeCell ref="F64:P64"/>
    <mergeCell ref="Q64:R64"/>
    <mergeCell ref="T64:U64"/>
    <mergeCell ref="F65:P65"/>
    <mergeCell ref="Q65:R65"/>
    <mergeCell ref="T65:U65"/>
    <mergeCell ref="T66:U66"/>
    <mergeCell ref="A68:T68"/>
    <mergeCell ref="A69:F69"/>
    <mergeCell ref="B71:C71"/>
    <mergeCell ref="E71:Q71"/>
    <mergeCell ref="B74:C74"/>
    <mergeCell ref="B75:C75"/>
    <mergeCell ref="E75:J75"/>
    <mergeCell ref="K75:M75"/>
    <mergeCell ref="B73:C73"/>
    <mergeCell ref="H73:I73"/>
    <mergeCell ref="J73:K73"/>
    <mergeCell ref="L73:O73"/>
    <mergeCell ref="E77:N77"/>
    <mergeCell ref="Q77:R77"/>
    <mergeCell ref="B78:C78"/>
    <mergeCell ref="B79:S79"/>
    <mergeCell ref="B91:C91"/>
    <mergeCell ref="B92:C92"/>
    <mergeCell ref="B76:C76"/>
    <mergeCell ref="B77:C77"/>
    <mergeCell ref="A84:T84"/>
    <mergeCell ref="A88:T88"/>
    <mergeCell ref="B90:C90"/>
    <mergeCell ref="E90:Q90"/>
    <mergeCell ref="A102:S102"/>
    <mergeCell ref="B93:C93"/>
    <mergeCell ref="D93:R93"/>
    <mergeCell ref="B94:C94"/>
    <mergeCell ref="B95:C95"/>
    <mergeCell ref="B96:C96"/>
    <mergeCell ref="B97:C97"/>
  </mergeCells>
  <conditionalFormatting sqref="B36:Q36">
    <cfRule type="cellIs" priority="2" dxfId="1" operator="equal">
      <formula>0</formula>
    </cfRule>
  </conditionalFormatting>
  <conditionalFormatting sqref="B40:Q40">
    <cfRule type="cellIs" priority="1" dxfId="0" operator="equal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Thiele</dc:creator>
  <cp:keywords/>
  <dc:description/>
  <cp:lastModifiedBy>Manfred Thiele</cp:lastModifiedBy>
  <dcterms:created xsi:type="dcterms:W3CDTF">2011-05-03T14:38:37Z</dcterms:created>
  <dcterms:modified xsi:type="dcterms:W3CDTF">2011-05-10T14:37:09Z</dcterms:modified>
  <cp:category/>
  <cp:version/>
  <cp:contentType/>
  <cp:contentStatus/>
</cp:coreProperties>
</file>